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3905" yWindow="240" windowWidth="9945"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F8" i="3"/>
  <c r="F23" i="4" s="1"/>
  <c r="F5" i="3"/>
  <c r="F22" i="4" s="1"/>
  <c r="F4" i="3"/>
  <c r="F21" i="4" s="1"/>
  <c r="G21" s="1"/>
  <c r="K30" i="2"/>
  <c r="K28"/>
  <c r="K13"/>
  <c r="K6"/>
  <c r="F15" i="4" s="1"/>
  <c r="K7" i="1"/>
  <c r="K11"/>
  <c r="K16"/>
  <c r="K6" s="1"/>
  <c r="K19"/>
  <c r="K21"/>
  <c r="K23"/>
  <c r="K26"/>
  <c r="K25" s="1"/>
  <c r="F11" i="4" s="1"/>
  <c r="K28" i="1"/>
  <c r="K30"/>
  <c r="K32"/>
  <c r="K34"/>
  <c r="K37"/>
  <c r="K39"/>
  <c r="K36" s="1"/>
  <c r="F12" i="4" s="1"/>
  <c r="K41" i="1"/>
  <c r="K43"/>
  <c r="K45"/>
  <c r="K18" i="2"/>
  <c r="K24"/>
  <c r="K16"/>
  <c r="K15" s="1"/>
  <c r="F17" i="4" s="1"/>
  <c r="F19"/>
  <c r="F18"/>
  <c r="F16"/>
  <c r="K5" i="1" l="1"/>
  <c r="F9" i="4" s="1"/>
  <c r="G9" s="1"/>
  <c r="F10"/>
  <c r="K5" i="2"/>
  <c r="F14" i="4" s="1"/>
  <c r="G14" s="1"/>
  <c r="B5" l="1"/>
</calcChain>
</file>

<file path=xl/sharedStrings.xml><?xml version="1.0" encoding="utf-8"?>
<sst xmlns="http://schemas.openxmlformats.org/spreadsheetml/2006/main" count="719" uniqueCount="476">
  <si>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</si>
  <si>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</si>
  <si>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</si>
  <si>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</si>
  <si>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</si>
  <si>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</si>
  <si>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</si>
  <si>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</si>
  <si>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</si>
  <si>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</si>
  <si>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</si>
  <si>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</si>
  <si>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</si>
  <si>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</si>
  <si>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</si>
  <si>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</si>
  <si>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</si>
  <si>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</si>
  <si>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</si>
  <si>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</si>
  <si>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</si>
  <si>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</si>
  <si>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</si>
  <si>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</si>
  <si>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</si>
  <si>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</si>
  <si>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</si>
  <si>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</si>
  <si>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</si>
  <si>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</si>
  <si>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</si>
  <si>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</si>
  <si>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</si>
  <si>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</si>
  <si>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</si>
  <si>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</si>
  <si>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</si>
  <si>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</si>
  <si>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</si>
  <si>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</si>
  <si>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</si>
  <si>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</si>
  <si>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</si>
  <si>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</si>
  <si>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</si>
  <si>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</si>
  <si>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</si>
  <si>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</si>
  <si>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</si>
  <si>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</si>
  <si>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</si>
  <si>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</si>
  <si>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</si>
  <si>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</si>
  <si>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</si>
  <si>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</si>
  <si>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</si>
  <si>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</si>
  <si>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</si>
  <si>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</si>
  <si>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Greatly changes the community structure (e.g., eliminates or reduces important structural layers, blocks/impedes wildlife movement, etc.).</t>
  </si>
  <si>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</si>
  <si>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</si>
  <si>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</si>
  <si>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</si>
  <si>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</si>
  <si>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</si>
  <si>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</si>
  <si>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</si>
  <si>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</si>
  <si>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</si>
  <si>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</si>
  <si>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</si>
  <si>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</si>
  <si>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</si>
  <si>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</si>
  <si>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</si>
  <si>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</si>
  <si>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</si>
  <si>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</si>
  <si>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</si>
  <si>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</si>
  <si>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</si>
  <si>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</si>
  <si>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</si>
  <si>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</si>
  <si>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</si>
  <si>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</si>
  <si>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</si>
  <si>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Seeds typically viable for 9+ years (long life).</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</si>
  <si>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</si>
  <si>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</si>
  <si>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</si>
  <si>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</si>
  <si>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</si>
  <si>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</si>
  <si>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</si>
  <si>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</si>
  <si>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</si>
  <si>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</si>
  <si>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</si>
  <si>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</si>
  <si>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</si>
  <si>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</si>
  <si>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</si>
  <si>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</si>
  <si>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</si>
  <si>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</si>
  <si>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Dense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</si>
  <si>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</si>
  <si>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</si>
  <si>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</si>
  <si>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</si>
  <si>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</si>
  <si>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</si>
  <si>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</si>
  <si>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</si>
  <si>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</si>
  <si>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</si>
  <si>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</si>
  <si>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</si>
  <si>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</si>
  <si>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</si>
  <si>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</si>
  <si>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</si>
  <si>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Minor change in community composition (e.g., possible displacement of species based on moderate cover of NNP).</t>
  </si>
  <si>
    <t>Moderate change in community composition (e.g., possible displacement of species AND/OR reduction of dominant species abundance).</t>
  </si>
  <si>
    <t>Subclass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</si>
  <si>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</si>
  <si>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</si>
  <si>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Weight</t>
  </si>
  <si>
    <t>Minor change to fire intensity (e.g., low increase in fuel load [0% to 5%]).</t>
  </si>
  <si>
    <t>Alters fire cycle (1), especially in habitats with little to no native grasses present, such as certain habitat types in Australia (2).  Rapid growth rate (1) that exceeds most other grass species (3) and creates a dense layer of thatch (4).  Extensive root system may increase fuel load in forested systems (5). Invaded areas in region have significantly greater amounts of biomass (R).</t>
  </si>
  <si>
    <t>Greatly changes sediment transport (e.g., traps sediment and/or changes geomorphology of system [channel forms] ).</t>
  </si>
  <si>
    <t>Capable of altering nutrient cycles.  Thought to have acid-secreting root hairs which increase the availability of nutrients.  Can possibly change soil physical and hydrologic properties over time, including increasing water repellence (1).</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</si>
  <si>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</si>
  <si>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May alter substrate or limit habitat for native species (1).  Other impacts listed above for sensitive species (R).</t>
  </si>
  <si>
    <t>Significant contribution or direct impact to infrastructure leading to 'emergency actions' that damage fauna (e.g., typically contributes to flood and fire impacts [emergency clearing, fire lines]; plant biomass must be significant). Re-occurring impacts are placed here.</t>
  </si>
  <si>
    <r>
      <t xml:space="preserve">The seed spread rate, seedling vigor and vegetative spread rate of </t>
    </r>
    <r>
      <rPr>
        <i/>
        <sz val="9"/>
        <rFont val="Times New Roman"/>
        <family val="1"/>
      </rPr>
      <t>E. calycina</t>
    </r>
    <r>
      <rPr>
        <sz val="9"/>
        <rFont val="Times New Roman"/>
        <family val="1"/>
      </rPr>
      <t xml:space="preserve"> in California are all moderate (1). The vegetative growth rate is rapid (2).</t>
    </r>
  </si>
  <si>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</si>
  <si>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</si>
  <si>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</si>
  <si>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</si>
  <si>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</si>
  <si>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</si>
  <si>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</si>
  <si>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</si>
  <si>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</si>
  <si>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</si>
  <si>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</si>
  <si>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</si>
  <si>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</si>
  <si>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</si>
  <si>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</si>
  <si>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</si>
  <si>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</si>
  <si>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</si>
  <si>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</si>
  <si>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</si>
  <si>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</si>
  <si>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</si>
  <si>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</si>
  <si>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</si>
  <si>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</si>
  <si>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</si>
  <si>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</si>
  <si>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</si>
  <si>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</si>
  <si>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</si>
  <si>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</si>
  <si>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</si>
  <si>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</si>
  <si>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</si>
  <si>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</si>
  <si>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</si>
  <si>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</si>
  <si>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</si>
  <si>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</si>
  <si>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</si>
  <si>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</si>
  <si>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</si>
  <si>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</si>
  <si>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</si>
  <si>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</si>
  <si>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</si>
  <si>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</si>
  <si>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</si>
  <si>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</si>
  <si>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</si>
  <si>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</si>
  <si>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</si>
  <si>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</si>
  <si>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</si>
  <si>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</si>
  <si>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</si>
  <si>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</si>
  <si>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</si>
  <si>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</si>
  <si>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</si>
  <si>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</si>
  <si>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</si>
  <si>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</si>
  <si>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</si>
  <si>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</si>
  <si>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</si>
  <si>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</si>
  <si>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</si>
  <si>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</si>
  <si>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</si>
  <si>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</si>
  <si>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</si>
  <si>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</si>
  <si>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</si>
  <si>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</si>
  <si>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</si>
  <si>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</si>
  <si>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</si>
  <si>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</si>
  <si>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</si>
  <si>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</si>
  <si>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</si>
  <si>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</si>
  <si>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</si>
  <si>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</si>
  <si>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</si>
  <si>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</si>
  <si>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</si>
  <si>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</si>
  <si>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</si>
  <si>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</si>
  <si>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</si>
  <si>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</si>
  <si>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</si>
  <si>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</si>
  <si>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</si>
  <si>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</si>
  <si>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</si>
  <si>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</si>
  <si>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</si>
  <si>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</si>
  <si>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</si>
  <si>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</si>
  <si>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</si>
  <si>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</si>
  <si>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(1) Hickman 1993.</t>
  </si>
  <si>
    <t>High palatable pasture grass; however, it is unknown whether native wildlife use this species for forage (1).</t>
  </si>
  <si>
    <t>(1) Magness et al. 1971.</t>
  </si>
  <si>
    <t>(1) Frey 2005; (2) Virtue and Melland 2003.</t>
  </si>
  <si>
    <t>Reproduces by seed and vegetatively (1); rhizomatous (2).</t>
  </si>
  <si>
    <t>Relatively short-lived perennial species, with individual plants typically surviving 3-7 years (1,2).  However, can form self-sustaining monocultures (Virtue and Melland 2003).</t>
  </si>
  <si>
    <t>Resprouts following fire (1,2). Produces tillers (3).</t>
  </si>
  <si>
    <t>(1) Rossiter 1947; (2) Chipping 1998; (3) Hellmers and Ashby 1958.</t>
  </si>
  <si>
    <t>Introduced for forage improvement and sand improvement in 1929.  Still considered a 'crop' plant by Purdue (1,2,3,4).</t>
  </si>
  <si>
    <t>(1) Magness et al 1971; (2) Pickart 1996; (3) Pickart 2000; (4) Purdue 2000.</t>
  </si>
  <si>
    <t>(1) Hickman 1993; (2) DiTomaso and Healy 2007.</t>
  </si>
  <si>
    <t>Yes (1).  Flowers from December-June, sometimes nearly year-round (2).</t>
  </si>
  <si>
    <t>Yes (1); however, primarily outcrossing (2).</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</si>
  <si>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</si>
  <si>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</si>
  <si>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</si>
  <si>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</si>
  <si>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</si>
  <si>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Oberbauer, T.  1996.  Terrestrial vegetation communities in San Diego County, based on Holland's descriptions.  6 pp.</t>
  </si>
  <si>
    <t>Holland, R.F.  1986.  Preliminary descriptions of the terrestrial natural communities of California.  State of California, The Resources Agency, Department of Fish and Game.  156 pp.</t>
  </si>
  <si>
    <r>
      <t xml:space="preserve">Chipping, D. 1998.  Ecological and geological impacts of exotic plants on coastal ecosystems and processes. </t>
    </r>
    <r>
      <rPr>
        <i/>
        <sz val="12"/>
        <color indexed="8"/>
        <rFont val="Arial"/>
        <family val="2"/>
      </rPr>
      <t xml:space="preserve">In </t>
    </r>
    <r>
      <rPr>
        <sz val="12"/>
        <rFont val="Arial"/>
        <family val="2"/>
      </rPr>
      <t xml:space="preserve">Magoon, O.T., </t>
    </r>
    <r>
      <rPr>
        <i/>
        <sz val="12"/>
        <color indexed="8"/>
        <rFont val="Arial"/>
        <family val="2"/>
      </rPr>
      <t xml:space="preserve">ed.  </t>
    </r>
    <r>
      <rPr>
        <sz val="12"/>
        <rFont val="Arial"/>
        <family val="2"/>
      </rPr>
      <t>California and the world ocean '97:  taking a look at California's ocean resources: an agenda for the future.  American Society of Civil Engineers. http://216.239.3.100/search?=cache:6APenHqbeSsj:www.nature.nps.gov/epmt/abstracts</t>
    </r>
  </si>
  <si>
    <t>Hickman, J.C., ed.  1993. The Jepson manual, higher plants of California.  University of California Press. Berkeley, CA.  1400 pp.</t>
  </si>
  <si>
    <r>
      <t>Quintana-Jones, T.A., S. Stamm, L. Moody, S. Faulhaber, and C. Stubler.  2008.  Soil and fungal relationships of perennial veldt grass (</t>
    </r>
    <r>
      <rPr>
        <i/>
        <sz val="12"/>
        <rFont val="Arial"/>
        <family val="2"/>
      </rPr>
      <t>Ehrharta</t>
    </r>
    <r>
      <rPr>
        <sz val="12"/>
        <rFont val="Arial"/>
        <family val="2"/>
      </rPr>
      <t xml:space="preserve"> </t>
    </r>
    <r>
      <rPr>
        <i/>
        <sz val="12"/>
        <rFont val="Arial"/>
        <family val="2"/>
      </rPr>
      <t>calycina).</t>
    </r>
    <r>
      <rPr>
        <sz val="12"/>
        <rFont val="Arial"/>
        <family val="2"/>
      </rPr>
      <t xml:space="preserve"> </t>
    </r>
    <r>
      <rPr>
        <i/>
        <sz val="12"/>
        <rFont val="Arial"/>
        <family val="2"/>
      </rPr>
      <t>In</t>
    </r>
    <r>
      <rPr>
        <sz val="12"/>
        <rFont val="Arial"/>
        <family val="2"/>
      </rPr>
      <t xml:space="preserve"> Proceedings of the 2008 Joint General Meeting, International Year of Planet Earth. Tuesday, 7 October 2008. George R. Brown Convention Center, Houston, TX. ttp://acs.confex.com/crops/2008am/webprogram/Paper40927.html.</t>
    </r>
  </si>
  <si>
    <t>Virtue J.G. and R.L. Melland.  2003. The environmental weed risk of revegetation and forestry plants.  The Department of Water, Land, and Biodiversity Conservation.  Report DWLBC 2003/02 (www.dwlbc.sa.gov.au).</t>
  </si>
  <si>
    <t>Common along roads where it occurs, which are ignition sources (e.g., cars, accidental and intentional fires) (R).</t>
  </si>
  <si>
    <t>(R) Giessow 2011.</t>
  </si>
  <si>
    <t>Rhizomatous perennial grass (1).  Rapid and deep root growth; formerly used for erosion control (2); common on coastal sand dunes in San Luis Obispo and San Diego counties (3).</t>
  </si>
  <si>
    <t>Rhizomatous perennial grass (1); rapid and deep root growth; formerly used for erosion control (2).</t>
  </si>
  <si>
    <t>Rhizomatous perennial grass (1); not expected to impact infrastructure.</t>
  </si>
  <si>
    <t>Rhizomatous perennial grass (1). In Australia, suppresses germination of shrub and tree seedlings (2), replacing woody vegetation and significantly reducing biomass (3).</t>
  </si>
  <si>
    <t>(1) Odion and Tyler 2002; (2) Virtue and Melland 2003; (R) Giessow 2011.</t>
  </si>
  <si>
    <t>May contribute to habitat type conversion (1).  In Australia, suppresses germination of shrub and tree seedlings (2). This species adds significantly to grass forb layer and is likely modifying scrub layer (R). Additional regional observations may raise score to 3 (R). Impacts to Torrey pine woodlands could be of particular concern (R).</t>
  </si>
  <si>
    <t>(1) Quintana-Jones et al. 2008; (2) Odion and Tyler 2002; (3) Smith and Woodruff no date; (4) USAF 1996; (5) Holland no date; (R) Giessow 2011.</t>
  </si>
  <si>
    <t>May alter substrate or limit arthropod food base for the California legless lizard, a CDFG species of special concern (1).  In San Luis Obispo County, loss of bare sand has eliminated habitat for western snowy plover, Morro Bay kangaroo rat, and Morro Bay banded snail (2). Dense cover is likely a physical barrier to wildlife (R). May result in fire impacts to a range of species (R).</t>
  </si>
  <si>
    <t>(1) CDFG no date; (2) Chipping 1998; (R) Giessow 2011.</t>
  </si>
  <si>
    <r>
      <t>Prolific seeder, producing at least 4,340 seeds per plant (1).  Reported seed bank of 75,000 seeds/m</t>
    </r>
    <r>
      <rPr>
        <vertAlign val="superscript"/>
        <sz val="9"/>
        <rFont val="Times New Roman"/>
        <family val="1"/>
      </rPr>
      <t>2</t>
    </r>
    <r>
      <rPr>
        <sz val="9"/>
        <rFont val="Times New Roman"/>
        <family val="1"/>
      </rPr>
      <t xml:space="preserve"> (2).</t>
    </r>
  </si>
  <si>
    <t>Seeds are dispersed primarily by wind (1); dispersal may also occur via water or soil movement (2) or carried by birds or on animal fur (1,5).  Most seeds disperse short distances with wind (1).  In Australia, maximum dispersal distance by wind was 14 ft (4.4 m) (3).  Animal dispersal may spread a few propagules to 0.6  mile (1 kilometer), but most are likely to spread less than 65 ft (20 m) (4).</t>
  </si>
  <si>
    <t>Perennial species (1); however, reproduces in 2 years or less (2).</t>
  </si>
  <si>
    <t>(1) Pickart 2000; (2) Milberg and Lamont 1995; (3) VRO 2011b; (4) DiTomaso and Healy 2007; (5) Frey 2005; (6) Brown and Bettink 2011; (R) Giessow 2011.</t>
  </si>
  <si>
    <t>Rokich, D.P., K.W. Dixon, K. Sivasithamparam, and K.A. Meney.  2000.  Topsoil handling and storage effects on woodland restoration in western Australia.  Restoration Ecology 8(2):196-208.</t>
  </si>
  <si>
    <t>Giessow, J.  2011.  Biologist, Dendra, Inc.  Reviewer, SANDAG Invasive Species project.</t>
  </si>
  <si>
    <t>Species name</t>
  </si>
  <si>
    <t>Common name</t>
  </si>
  <si>
    <t>Review date</t>
  </si>
  <si>
    <t>Burracano, C.  2011.  Personal observation:  invasive species questionnaire.</t>
  </si>
  <si>
    <r>
      <t xml:space="preserve">Frequent fires may lead to type conversion and may threaten rare endemics (e.g., </t>
    </r>
    <r>
      <rPr>
        <i/>
        <sz val="9"/>
        <rFont val="Times New Roman"/>
        <family val="1"/>
      </rPr>
      <t xml:space="preserve">Arctostaphylos morroensis </t>
    </r>
    <r>
      <rPr>
        <sz val="9"/>
        <rFont val="Times New Roman"/>
        <family val="1"/>
      </rPr>
      <t>in San Luis Obispo County</t>
    </r>
    <r>
      <rPr>
        <i/>
        <sz val="9"/>
        <rFont val="Times New Roman"/>
        <family val="1"/>
      </rPr>
      <t xml:space="preserve">) </t>
    </r>
    <r>
      <rPr>
        <sz val="9"/>
        <rFont val="Times New Roman"/>
        <family val="1"/>
      </rPr>
      <t>(1)</t>
    </r>
    <r>
      <rPr>
        <i/>
        <sz val="9"/>
        <rFont val="Times New Roman"/>
        <family val="1"/>
      </rPr>
      <t xml:space="preserve">. </t>
    </r>
    <r>
      <rPr>
        <sz val="9"/>
        <rFont val="Times New Roman"/>
        <family val="1"/>
      </rPr>
      <t>Competitive displacement of sensitive species occurs in coastal vegetation zones (R). Impacts to Torrey pine vegetation type could be of particular concern (R).  At Boulder Oaks Preserve, out-competes sensitive plants or habitat (2).  In Carlsbad (Rancho La Costa Habitat Conservation Area), invades openings in southern maritime chaparral and Diegan coastal sage scrub, displacing native forbs and possibly increasing fuel load; also occurs in habitat occupied by the sensitive shrub, summer holly (</t>
    </r>
    <r>
      <rPr>
        <i/>
        <sz val="9"/>
        <rFont val="Times New Roman"/>
        <family val="1"/>
      </rPr>
      <t>Comarostaphylis</t>
    </r>
    <r>
      <rPr>
        <sz val="9"/>
        <rFont val="Times New Roman"/>
        <family val="1"/>
      </rPr>
      <t xml:space="preserve"> </t>
    </r>
    <r>
      <rPr>
        <i/>
        <sz val="9"/>
        <rFont val="Times New Roman"/>
        <family val="1"/>
      </rPr>
      <t>diversifolia</t>
    </r>
    <r>
      <rPr>
        <sz val="9"/>
        <rFont val="Times New Roman"/>
        <family val="1"/>
      </rPr>
      <t xml:space="preserve"> ssp. </t>
    </r>
    <r>
      <rPr>
        <i/>
        <sz val="9"/>
        <rFont val="Times New Roman"/>
        <family val="1"/>
      </rPr>
      <t>diversifolia</t>
    </r>
    <r>
      <rPr>
        <sz val="9"/>
        <rFont val="Times New Roman"/>
        <family val="1"/>
      </rPr>
      <t>) (3).</t>
    </r>
  </si>
  <si>
    <t>(1) Odion and Tyler 2002; (R) Giessow 2011; (2) Burrascano pers. obs. 2011; (3) Vinje pers. obs. 2011.</t>
  </si>
  <si>
    <t>Vinje, J.  2011.  Biologist, Center for Natural Lands Management.  Personal observation:  invasive species questionnaire.</t>
  </si>
  <si>
    <t>Threatens native grass and shrub species in coastal California, often reducing diverse, functioning ecosystems to veldt grass monocultures soon after it becomes established (1).  Can inhibit recolonization of native vegetation, become a dominant or sometimes growing in pure stands; maintains dominance indefinitely (2,3,4,5).  Additional regional observations may raise score to 3 (R). Impacts to Torrey pine woodlands could be of particular concern (R).  In Carlsbad (Rancho La Costa Habitat Conservation Area), invades openings in southern maritime chaparral and Diegan coastal sage scrub, displacing native forbs and possibly increasing fuel load (6).</t>
  </si>
  <si>
    <t>Alters fire cycle (1), especially in habitats with little to no native grasses present, such as certain habitat types in Australia (2).  In Carlsbad, grows in openings in southern maritime chaparral and Diegan coastal sage scrub; may increase the chance of fire due to buildup of thatch among shrubs (3).  Rapid growth rate (1) that exceeds most other grass species (4) and creates a dense layer of thatch (5).  Extensive root system may increase fuel load in forested systems (6).  Resprouts after fire and fire enhances seed production and germination; however, intense fires can reduce seedbank, which is largely in top layer of soil profile (7). Perennial species that likely resprouts after low intensity fires (R).</t>
  </si>
  <si>
    <t>(1) Pickart 2000; (2) Milberg and Lamont 1995; (3) Vinje pers. obs. 2011; (4) VRO 2011b; (5) DiTomaso and Healy 2007; (6) Frey 2005; (7) Brown and Bettink 2011; (R) Giessow 2011.</t>
  </si>
  <si>
    <t>Seeds of this species germinated from topsoil that had been stored for 3 years (1).  In South Africa, species forms large, persistent seedbanks (2).</t>
  </si>
  <si>
    <t>(1) Rokich et al. 2000; (2) DiTomaso and Healy 2007.</t>
  </si>
  <si>
    <t>Detached culm bases can develop into new plants if deposited in a favorable location (1).</t>
  </si>
  <si>
    <t>(1) DiTomaso and Healy 2007.</t>
  </si>
  <si>
    <t>Rapidly invades open areas of undisturbed coastal scrub and chaparral communities from roadsides and other disturbed places (1).  Disturbance may aid spread; fire enhances weed invasion of roadside vegetation in southwestern Australia (2,3,4,5).</t>
  </si>
  <si>
    <t>Baird. A.M. 1977. Regeneration after fire in Kings Park, Perth, western Australia.  Journal of Royal Society of Western Australia 60:1-22.</t>
  </si>
  <si>
    <t>California Department of Fish and Game (CDFG).  No date.  Habitat and Planning Branch.  California's plants and animals.  http://www.dfg.ca.gov/hcpb/cgi-bin/read_one.asp?specy=reptiles&amp;idNum=17</t>
  </si>
  <si>
    <t>(1) CDFG no date; (R) Giessow.</t>
  </si>
  <si>
    <t>Possible</t>
  </si>
  <si>
    <t>Holland, V.L.  No date. The El Moro Elfin Forest, introduction.  http://biosci.calpoly.edu/biosci/faculty/holland/ELFIN.html.</t>
  </si>
  <si>
    <t>Pickart, A.J.  1996.  Interoffice memorandum to Lynn Lozier regarding the status  of veldt grass at Guadalupe-Nipomo Dunes.</t>
  </si>
  <si>
    <t>Rossiter, R.C.  1947.  Studies on perennial veldt grass.  Commonwealth of Australia Council for Scientific and Industrial Research.  Bulletin 227.</t>
  </si>
  <si>
    <t>Smith, T. and K. Woodruff.  No date.  1998-99 weed survey, The Nature Conservancy, Guadalupe-Nipomo and Lanphere preserves.</t>
  </si>
  <si>
    <t>(1) Frey 2005.</t>
  </si>
  <si>
    <t>Does not tolerate wet soils (1); not expected to occur in waterways.</t>
  </si>
  <si>
    <t>(1) Hickman 1993; (2) Virtue and Melland 2003; (3) VRO 2011a.</t>
  </si>
  <si>
    <r>
      <t>No native</t>
    </r>
    <r>
      <rPr>
        <i/>
        <sz val="9"/>
        <rFont val="Times New Roman"/>
        <family val="1"/>
      </rPr>
      <t xml:space="preserve"> Ehrharta</t>
    </r>
    <r>
      <rPr>
        <sz val="9"/>
        <rFont val="Times New Roman"/>
        <family val="1"/>
      </rPr>
      <t xml:space="preserve"> in California (1).</t>
    </r>
  </si>
  <si>
    <t xml:space="preserve">High palatable pasture grass; however, it is unknown whether wildlife use this species for forage (1). </t>
  </si>
  <si>
    <t>Perennial grass (1); not expected to impact infrastructure.</t>
  </si>
  <si>
    <t>(1) VRO 2011a; (2) Frey 2005.</t>
  </si>
  <si>
    <t>Dense stands in interspaces of scrub, chaparral communities and/or type conversion to grassland may result in increased fuel loads, fire frequency, and fire intensity (1,2).</t>
  </si>
  <si>
    <t>(1) Frey 2005; (2) DiTomaso and Healy 2007; (3)  Wittkuhn 2010; (4) VRO 2011b; (5) Brown and Bettink 2011.</t>
  </si>
  <si>
    <t>Frequent disturbance (especially fire) and higher nutrient levels favor invasion (1).</t>
  </si>
  <si>
    <t>(1) Brown and Bettink 2011.</t>
  </si>
  <si>
    <t>USDA, NRCS. 2002. The PLANTS Database, Version 3.5 (http://plants.usda.gov). National Plant Data Center, Baton Rouge, LA 70874-4490 USA.</t>
  </si>
  <si>
    <t>(1) VRO 2011b; (2) Smith et al. 1999.</t>
  </si>
  <si>
    <t xml:space="preserve">(1) Hickman 1993; (2) DiTomaso and Healy 2007; (3) Hoare no date. </t>
  </si>
  <si>
    <t>(1) Cal-IPC 2004; (2) DiTomaso and Healy 2007.</t>
  </si>
  <si>
    <t>(1) DiTomaso and Healy 2007; (2) Holland no date; (3) Baird 1977;  (4) USAF 1996; (5) Milberg and Lamont 1995.</t>
  </si>
  <si>
    <t>(1) Hickman 1993; (2) Virtue and Melland 2003.</t>
  </si>
  <si>
    <t>(1) USDA, NRCS 2002; (2) Pickart 2000.</t>
  </si>
  <si>
    <t>(1) Pickart 2000; (2) Rossiter 1947; (3) Virtue and Melland 2003.</t>
  </si>
  <si>
    <t>Purdue University (Purdue).  2000.  List of new crops.  http://www.hort.purdue.edu/newcrop/indices/index_efgh.html</t>
  </si>
  <si>
    <t>U.S. Air Force (USAF).  1996.  Peacekeeper Rail Garrison and Small ICBM mitigation program, San Antonio Terrace, Vandenberg Air Force Base, California. Final report on the successful creation of wetlands and restoration of uplands. Unpublished report prepared by the Earth Technology Corporation SAIC, and FLx for Department of the Air Force, Detachment 10, Space and Missile Systems Center, San Bernardino, CA.</t>
  </si>
  <si>
    <t>October 2011</t>
  </si>
  <si>
    <t>Reviewer comments are designated with an (R) under citations.</t>
  </si>
  <si>
    <r>
      <t xml:space="preserve">Brown, K. and K. Bettink.  2011.  Management notes (for the Swan NRM region):  </t>
    </r>
    <r>
      <rPr>
        <i/>
        <sz val="12"/>
        <rFont val="Arial"/>
        <family val="2"/>
      </rPr>
      <t>Ehrharta calycina</t>
    </r>
    <r>
      <rPr>
        <sz val="12"/>
        <rFont val="Arial"/>
        <family val="2"/>
      </rPr>
      <t>.  Florabase:  the western Australian Flora.  http://florabase.dec.wa.gov.au/browse/profile.php/347</t>
    </r>
  </si>
  <si>
    <r>
      <t xml:space="preserve">California Invasive Plant Council (Cal-IPC).  2004.  Plant assessment form:  </t>
    </r>
    <r>
      <rPr>
        <i/>
        <sz val="12"/>
        <rFont val="Arial"/>
        <family val="2"/>
      </rPr>
      <t>Ehrharta calycina</t>
    </r>
    <r>
      <rPr>
        <sz val="12"/>
        <rFont val="Arial"/>
        <family val="2"/>
      </rPr>
      <t>.  http://www.cal-ipc.org/ip/inventory/PAF/Ehrharta%20calycina.pdf</t>
    </r>
  </si>
  <si>
    <r>
      <t xml:space="preserve">DiTomaso, J.M. and E.A. Healy.  2007.  Pages 1129-1136 </t>
    </r>
    <r>
      <rPr>
        <i/>
        <sz val="12"/>
        <rFont val="Arial"/>
        <family val="2"/>
      </rPr>
      <t>in</t>
    </r>
    <r>
      <rPr>
        <sz val="12"/>
        <rFont val="Arial"/>
        <family val="2"/>
      </rPr>
      <t xml:space="preserve"> Weeds of California and other western states.  Vol. 2:  Geraniaceae-Zygophyllaceae.  University of California Agriculture and Natural Resources publication 3488, Oakland, CA.  1805 pp.</t>
    </r>
  </si>
  <si>
    <t>63300 Southern Riparian Scrub</t>
  </si>
  <si>
    <t>37830 Ceanothus crassifolius Chaparral</t>
  </si>
  <si>
    <r>
      <t xml:space="preserve">Frey, M.  2005.  Element stewardship abstract for </t>
    </r>
    <r>
      <rPr>
        <i/>
        <sz val="12"/>
        <rFont val="Arial"/>
        <family val="2"/>
      </rPr>
      <t>Ehrharta</t>
    </r>
    <r>
      <rPr>
        <sz val="12"/>
        <rFont val="Arial"/>
        <family val="2"/>
      </rPr>
      <t xml:space="preserve"> spp. Thunb.  (including </t>
    </r>
    <r>
      <rPr>
        <i/>
        <sz val="12"/>
        <rFont val="Arial"/>
        <family val="2"/>
      </rPr>
      <t>Ehrharta erecta</t>
    </r>
    <r>
      <rPr>
        <sz val="12"/>
        <rFont val="Arial"/>
        <family val="2"/>
      </rPr>
      <t xml:space="preserve"> Lam., </t>
    </r>
    <r>
      <rPr>
        <i/>
        <sz val="12"/>
        <rFont val="Arial"/>
        <family val="2"/>
      </rPr>
      <t>Ehrharta calycina</t>
    </r>
    <r>
      <rPr>
        <sz val="12"/>
        <rFont val="Arial"/>
        <family val="2"/>
      </rPr>
      <t xml:space="preserve"> Sm., and </t>
    </r>
    <r>
      <rPr>
        <i/>
        <sz val="12"/>
        <rFont val="Arial"/>
        <family val="2"/>
      </rPr>
      <t xml:space="preserve">Ehrharta longiflora </t>
    </r>
    <r>
      <rPr>
        <sz val="12"/>
        <rFont val="Arial"/>
        <family val="2"/>
      </rPr>
      <t>Sm.).   http://www.invasive.org/gist/esadocs/documnts/ehrh_sp.pdf</t>
    </r>
  </si>
  <si>
    <r>
      <t xml:space="preserve">Hoare, D.B.  No date.  </t>
    </r>
    <r>
      <rPr>
        <i/>
        <sz val="12"/>
        <rFont val="Arial"/>
        <family val="2"/>
      </rPr>
      <t>Ehrharta calycina</t>
    </r>
    <r>
      <rPr>
        <sz val="12"/>
        <rFont val="Arial"/>
        <family val="2"/>
      </rPr>
      <t xml:space="preserve"> J.E. Sm. Food and Agriculture Organisation of the United Nations.  http://www.fao.org/ag/AGP/agpc/doc/gbase/Safricadata/ehrcal.htm</t>
    </r>
  </si>
  <si>
    <r>
      <t>Magness, J.R., G.M. Markle, and C.C. Compton.  1971.  Food and feed crops of the United States.  Interregion research project IR-4, IR bulletin 1 (Bul. 828 New Jersey Agr. Expt. Sta.)</t>
    </r>
    <r>
      <rPr>
        <i/>
        <sz val="12"/>
        <rFont val="Arial"/>
        <family val="2"/>
      </rPr>
      <t xml:space="preserve"> in</t>
    </r>
    <r>
      <rPr>
        <sz val="12"/>
        <rFont val="Arial"/>
        <family val="2"/>
      </rPr>
      <t xml:space="preserve"> Hoare, D.B. </t>
    </r>
    <r>
      <rPr>
        <i/>
        <sz val="12"/>
        <rFont val="Arial"/>
        <family val="2"/>
      </rPr>
      <t xml:space="preserve">Ehrharta calycina.  </t>
    </r>
    <r>
      <rPr>
        <sz val="12"/>
        <rFont val="Arial"/>
        <family val="2"/>
      </rPr>
      <t>http://www.fao.org/ag/AGP/agpc/doc/Gbase/Safricadata/ehrcal.htm</t>
    </r>
  </si>
  <si>
    <r>
      <t xml:space="preserve">Odion, D.and C. Tyler.  2002.  Are long fire-free periods needed to maintain the endangered, fire-recruiting shrub </t>
    </r>
    <r>
      <rPr>
        <i/>
        <sz val="12"/>
        <rFont val="Arial"/>
        <family val="2"/>
      </rPr>
      <t xml:space="preserve">Arctostaphylos morroensis </t>
    </r>
    <r>
      <rPr>
        <sz val="12"/>
        <rFont val="Arial"/>
        <family val="2"/>
      </rPr>
      <t>(Ericaceae). Conservation Ecology 6(2):4.  http://www.consecol.org/vol6/iss2/art4</t>
    </r>
  </si>
  <si>
    <r>
      <t xml:space="preserve">Pickart, A.J. 2000.  Pages 164-170 </t>
    </r>
    <r>
      <rPr>
        <i/>
        <sz val="12"/>
        <rFont val="Arial"/>
        <family val="2"/>
      </rPr>
      <t>in</t>
    </r>
    <r>
      <rPr>
        <sz val="12"/>
        <rFont val="Arial"/>
        <family val="2"/>
      </rPr>
      <t xml:space="preserve"> Bossard, C.C., J.M. Randall, and M.C. Hoshovsky, editors.  Invasive plants of California's wildlands.  University of California Press, Berkeley, CA.  360 pp.</t>
    </r>
  </si>
  <si>
    <r>
      <t xml:space="preserve">Smith, M.A., D.T. Bell, and W.A. Loneragan.  1999. Comparative seed germination ecology of </t>
    </r>
    <r>
      <rPr>
        <i/>
        <sz val="12"/>
        <rFont val="Arial"/>
        <family val="2"/>
      </rPr>
      <t>Austrostipa compressa</t>
    </r>
    <r>
      <rPr>
        <sz val="12"/>
        <rFont val="Arial"/>
        <family val="2"/>
      </rPr>
      <t xml:space="preserve"> and </t>
    </r>
    <r>
      <rPr>
        <i/>
        <sz val="12"/>
        <rFont val="Arial"/>
        <family val="2"/>
      </rPr>
      <t>Ehrharta calycina</t>
    </r>
    <r>
      <rPr>
        <sz val="12"/>
        <rFont val="Arial"/>
        <family val="2"/>
      </rPr>
      <t xml:space="preserve"> (Poaceae) in a western Australian Banksia woodland. Australian Journal of Ecology 24(1):35-42.</t>
    </r>
  </si>
  <si>
    <r>
      <t>Victorian Resources Online (VRO).  2011a.  Impact assessment - perennial veldt grass (</t>
    </r>
    <r>
      <rPr>
        <i/>
        <sz val="12"/>
        <rFont val="Arial"/>
        <family val="2"/>
      </rPr>
      <t>Ehrharta calycina</t>
    </r>
    <r>
      <rPr>
        <sz val="12"/>
        <rFont val="Arial"/>
        <family val="2"/>
      </rPr>
      <t>) in Victoria.  http://www.dpi.vic.gov.au/dpi/vro/vrosite.nsf/pages/impact_perennial_veldt_grass</t>
    </r>
  </si>
  <si>
    <r>
      <t>Victorian Resources Online (VRO).  2011b.  Invasiveness assessment - perennial veldt grass (</t>
    </r>
    <r>
      <rPr>
        <i/>
        <sz val="12"/>
        <rFont val="Arial"/>
        <family val="2"/>
      </rPr>
      <t>Ehrharta calycina</t>
    </r>
    <r>
      <rPr>
        <sz val="12"/>
        <rFont val="Arial"/>
        <family val="2"/>
      </rPr>
      <t xml:space="preserve">) in Victoria.  http://www.dpi.vic.gov.au/dpi/vro/vrosite.nsf/pages/invasive_perennial_veldt_grass </t>
    </r>
  </si>
  <si>
    <r>
      <t>Wittkuhn, R.S.  2010.  Wind-aided seed dispersal of perennial veldt grass (</t>
    </r>
    <r>
      <rPr>
        <i/>
        <sz val="12"/>
        <rFont val="Arial"/>
        <family val="2"/>
      </rPr>
      <t>Ehrharta calycina</t>
    </r>
    <r>
      <rPr>
        <sz val="12"/>
        <rFont val="Arial"/>
        <family val="2"/>
      </rPr>
      <t>):  implications for restoration in weedy urban bushland remnants.  Ecological Management &amp; Restoration 11:148-150.</t>
    </r>
  </si>
  <si>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</si>
  <si>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</si>
  <si>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</si>
  <si>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</si>
  <si>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</si>
  <si>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</si>
  <si>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</si>
  <si>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</si>
  <si>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</si>
  <si>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</si>
  <si>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</si>
  <si>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</si>
  <si>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</si>
  <si>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</si>
  <si>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</si>
  <si>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</si>
  <si>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</si>
  <si>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Perennial veldt grass</t>
  </si>
  <si>
    <t>1.0  Ecological Impacts</t>
  </si>
  <si>
    <t>Reviewers: Jason Giessow, Patricia Gordon-Reedy</t>
  </si>
  <si>
    <t>Greatly changes water flow (e.g., changes or divert flow during flood events; significantly changes flow capacity; modifies flow patterns; large stands of large plants.</t>
  </si>
  <si>
    <t>Ehrharta calycina</t>
  </si>
  <si>
    <r>
      <t>Ehrharta calycina</t>
    </r>
    <r>
      <rPr>
        <b/>
        <sz val="12"/>
        <rFont val="Arial"/>
        <family val="2"/>
      </rPr>
      <t xml:space="preserve"> (Perennial veldt grass)</t>
    </r>
  </si>
  <si>
    <t>Noticeable/measurable increases in response to altered disturbance regimes and/or changes in hydrology/nutrient availability.</t>
  </si>
  <si>
    <t>Low invasive potential (e.g., requires disturbance [trails, overgrazing, grading] to establish in wildlands).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</si>
  <si>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</si>
  <si>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</si>
  <si>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</si>
  <si>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</si>
  <si>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</si>
  <si>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</si>
  <si>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</si>
  <si>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</si>
  <si>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</si>
  <si>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</si>
  <si>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</si>
  <si>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</si>
  <si>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</si>
  <si>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</si>
  <si>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Forms dense stands over very large areas (100's of acres).</t>
  </si>
  <si>
    <t>Occurs in a few known locations, both coastal and inland.  Occurs in undisturbed and disturbed habitat. Can occur in multiple upland vegetation types- rapidly invades open vegetation forms.</t>
  </si>
  <si>
    <t>Asexual Reproduction (40% Weight)</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</si>
  <si>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</si>
  <si>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</si>
  <si>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</si>
  <si>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</si>
  <si>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</si>
  <si>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</si>
  <si>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</si>
  <si>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</si>
  <si>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</si>
  <si>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</si>
  <si>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</si>
  <si>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</si>
  <si>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</si>
  <si>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</si>
  <si>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</si>
  <si>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</si>
  <si>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</si>
  <si>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</si>
  <si>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</si>
  <si>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</si>
  <si>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</si>
  <si>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</si>
  <si>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</si>
  <si>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</si>
  <si>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</si>
  <si>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</si>
  <si>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</si>
  <si>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</si>
  <si>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</si>
  <si>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</si>
  <si>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</si>
  <si>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</si>
  <si>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</si>
  <si>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</si>
  <si>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</si>
  <si>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</si>
  <si>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</si>
  <si>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</si>
  <si>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</si>
  <si>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</si>
  <si>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</si>
  <si>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</si>
  <si>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</si>
  <si>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</si>
  <si>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</si>
  <si>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</si>
  <si>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</si>
  <si>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</si>
  <si>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</si>
  <si>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</si>
  <si>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</si>
  <si>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</si>
  <si>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</si>
  <si>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2.3.3.</t>
  </si>
  <si>
    <t>2.3  Reproductive Potential</t>
  </si>
  <si>
    <t>2.4  Human Caused Dispersal</t>
  </si>
  <si>
    <t>2.5  Long Distance Dispersal</t>
  </si>
  <si>
    <t>Final Ranking and score (0 to 10)</t>
  </si>
  <si>
    <t>Present?</t>
  </si>
  <si>
    <t>Abundance?</t>
  </si>
  <si>
    <t>Distribution:</t>
  </si>
  <si>
    <t>Abundance:</t>
  </si>
  <si>
    <t>Hellmers, H. and W.C. Ashby.  1958.  Growth of native and exotic plants under controlled temperatures and in the San Gabriel Mountains, California.  Ecology 39:416-428.</t>
  </si>
  <si>
    <t>Milberg, P. and B.B. Lamont.  1995.  Fire enhances weed invasion of roadside vegetation in southwestern Australia.  Biological Conservation 73:45-49.</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</si>
  <si>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</si>
  <si>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</si>
  <si>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</si>
  <si>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</si>
  <si>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</si>
  <si>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CCH/CalFlora</t>
  </si>
  <si>
    <t>SANDAG veg map</t>
  </si>
  <si>
    <t>Moderate</t>
  </si>
  <si>
    <t>Scattered</t>
  </si>
  <si>
    <t>Likely</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</si>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</sst>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8">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vertAlign val="superscript"/>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b/>
      <i/>
      <sz val="12"/>
      <name val="Arial"/>
      <family val="2"/>
    </font>
    <font>
      <i/>
      <sz val="12"/>
      <name val="Arial"/>
      <family val="2"/>
    </font>
    <font>
      <sz val="12"/>
      <color indexed="8"/>
      <name val="Arial"/>
      <family val="2"/>
    </font>
    <font>
      <i/>
      <sz val="12"/>
      <color indexed="8"/>
      <name val="Arial"/>
      <family val="2"/>
    </font>
    <font>
      <b/>
      <sz val="12"/>
      <color indexed="8"/>
      <name val="Arial"/>
      <family val="2"/>
    </font>
    <font>
      <sz val="10"/>
      <color indexed="8"/>
      <name val="Arial"/>
      <family val="2"/>
    </font>
    <font>
      <vertAlign val="superscript"/>
      <sz val="12"/>
      <color indexed="8"/>
      <name val="Arial"/>
      <family val="2"/>
    </font>
    <font>
      <b/>
      <vertAlign val="superscript"/>
      <sz val="12"/>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2"/>
      <name val="Arial"/>
      <family val="2"/>
    </font>
    <font>
      <strike/>
      <sz val="12"/>
      <color indexed="10"/>
      <name val="Arial"/>
      <family val="2"/>
    </font>
    <font>
      <sz val="11"/>
      <name val="Arial"/>
      <family val="2"/>
    </font>
    <font>
      <b/>
      <sz val="11"/>
      <name val="Arial"/>
      <family val="2"/>
    </font>
    <font>
      <u/>
      <sz val="10"/>
      <color theme="10"/>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3">
    <xf numFmtId="0" fontId="0" fillId="0" borderId="0"/>
    <xf numFmtId="43" fontId="13" fillId="0" borderId="0" applyFont="0" applyFill="0" applyBorder="0" applyAlignment="0" applyProtection="0"/>
    <xf numFmtId="0" fontId="37" fillId="0" borderId="0" applyNumberFormat="0" applyFill="0" applyBorder="0" applyAlignment="0" applyProtection="0"/>
  </cellStyleXfs>
  <cellXfs count="268">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0" xfId="0" applyFont="1" applyAlignment="1">
      <alignmen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7" fillId="0" borderId="1" xfId="0" applyFont="1" applyFill="1" applyBorder="1" applyAlignment="1">
      <alignment vertical="top" wrapText="1"/>
    </xf>
    <xf numFmtId="0" fontId="12" fillId="0" borderId="1" xfId="0" applyFont="1" applyBorder="1" applyAlignment="1">
      <alignment horizontal="left" vertical="top" wrapText="1"/>
    </xf>
    <xf numFmtId="0" fontId="15" fillId="0" borderId="0" xfId="0" applyFont="1"/>
    <xf numFmtId="0" fontId="15" fillId="0" borderId="0" xfId="0" applyFont="1" applyAlignment="1">
      <alignment horizontal="center"/>
    </xf>
    <xf numFmtId="0" fontId="15" fillId="0" borderId="0" xfId="0" applyFont="1" applyFill="1" applyBorder="1"/>
    <xf numFmtId="0" fontId="15" fillId="0" borderId="0" xfId="0" applyFont="1" applyFill="1" applyBorder="1" applyAlignment="1">
      <alignment horizontal="center"/>
    </xf>
    <xf numFmtId="0" fontId="15" fillId="0" borderId="0" xfId="0" applyFont="1" applyAlignment="1">
      <alignment vertical="center" wrapText="1"/>
    </xf>
    <xf numFmtId="0" fontId="15" fillId="0" borderId="0" xfId="0" applyFont="1" applyBorder="1"/>
    <xf numFmtId="0" fontId="15" fillId="0" borderId="0" xfId="0" applyFont="1" applyFill="1" applyBorder="1" applyAlignment="1">
      <alignment vertical="center" wrapText="1"/>
    </xf>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5" fillId="0" borderId="0" xfId="0" applyFont="1" applyAlignment="1"/>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7" fillId="0" borderId="0" xfId="0" applyFont="1"/>
    <xf numFmtId="0" fontId="17" fillId="0" borderId="0" xfId="0" applyFont="1" applyAlignment="1">
      <alignment horizontal="center"/>
    </xf>
    <xf numFmtId="0" fontId="18" fillId="0" borderId="0" xfId="0" applyFont="1"/>
    <xf numFmtId="0" fontId="17" fillId="0" borderId="0" xfId="0" applyFont="1" applyAlignment="1">
      <alignment horizontal="right"/>
    </xf>
    <xf numFmtId="0" fontId="15" fillId="0" borderId="0" xfId="0" applyFont="1" applyAlignment="1">
      <alignment horizontal="right"/>
    </xf>
    <xf numFmtId="0" fontId="15" fillId="0" borderId="0" xfId="0" applyFont="1" applyAlignment="1">
      <alignment horizontal="left" vertical="center"/>
    </xf>
    <xf numFmtId="0" fontId="2" fillId="0" borderId="0" xfId="0" applyFont="1"/>
    <xf numFmtId="49" fontId="17" fillId="0" borderId="0" xfId="0" applyNumberFormat="1" applyFont="1" applyAlignment="1">
      <alignment horizontal="right"/>
    </xf>
    <xf numFmtId="0" fontId="17" fillId="0" borderId="11" xfId="0" applyFont="1" applyBorder="1"/>
    <xf numFmtId="0" fontId="17" fillId="0" borderId="11" xfId="0" applyFont="1" applyBorder="1" applyAlignment="1">
      <alignment horizontal="center"/>
    </xf>
    <xf numFmtId="0" fontId="17" fillId="0" borderId="11" xfId="0" applyFont="1" applyBorder="1" applyAlignment="1">
      <alignment horizontal="right"/>
    </xf>
    <xf numFmtId="0" fontId="15" fillId="0" borderId="11" xfId="0" applyFont="1" applyBorder="1"/>
    <xf numFmtId="49" fontId="17" fillId="0" borderId="11" xfId="0" applyNumberFormat="1" applyFont="1" applyBorder="1" applyAlignment="1">
      <alignment horizontal="right"/>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4" fontId="2" fillId="3" borderId="5" xfId="0" applyNumberFormat="1" applyFont="1" applyFill="1" applyBorder="1" applyAlignment="1">
      <alignment horizontal="center"/>
    </xf>
    <xf numFmtId="164" fontId="2" fillId="3" borderId="1" xfId="0" applyNumberFormat="1" applyFont="1" applyFill="1" applyBorder="1" applyAlignment="1">
      <alignment horizontal="center"/>
    </xf>
    <xf numFmtId="0" fontId="19" fillId="0" borderId="0" xfId="0" applyFont="1" applyAlignment="1">
      <alignment horizontal="left"/>
    </xf>
    <xf numFmtId="0" fontId="3" fillId="6" borderId="1" xfId="0" applyFont="1" applyFill="1" applyBorder="1" applyAlignment="1">
      <alignment horizontal="left" vertical="center" wrapText="1"/>
    </xf>
    <xf numFmtId="0" fontId="3" fillId="0" borderId="0" xfId="0" applyFont="1" applyFill="1" applyAlignment="1">
      <alignment vertical="center"/>
    </xf>
    <xf numFmtId="0" fontId="7" fillId="7" borderId="5" xfId="0" applyFont="1" applyFill="1" applyBorder="1" applyAlignment="1">
      <alignment horizontal="left" vertical="center" wrapText="1"/>
    </xf>
    <xf numFmtId="0" fontId="7" fillId="0" borderId="0" xfId="0" applyFont="1" applyFill="1" applyAlignment="1">
      <alignment vertical="center"/>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7" fillId="0" borderId="1" xfId="0" applyFont="1" applyBorder="1" applyAlignment="1">
      <alignment vertical="center" wrapText="1"/>
    </xf>
    <xf numFmtId="49" fontId="2" fillId="0" borderId="0" xfId="0" applyNumberFormat="1" applyFont="1" applyAlignment="1">
      <alignment horizontal="right"/>
    </xf>
    <xf numFmtId="0" fontId="2" fillId="6" borderId="4" xfId="0" applyFont="1" applyFill="1" applyBorder="1" applyAlignment="1">
      <alignment horizontal="center" vertical="center"/>
    </xf>
    <xf numFmtId="0" fontId="15" fillId="0" borderId="0" xfId="0" applyFont="1" applyFill="1" applyBorder="1" applyAlignment="1"/>
    <xf numFmtId="0" fontId="15" fillId="0" borderId="0" xfId="0" applyNumberFormat="1" applyFont="1" applyAlignment="1"/>
    <xf numFmtId="0" fontId="15" fillId="0" borderId="0" xfId="2" applyFont="1"/>
    <xf numFmtId="0" fontId="13" fillId="0" borderId="12" xfId="0" applyFont="1" applyBorder="1" applyAlignment="1">
      <alignment horizontal="center"/>
    </xf>
    <xf numFmtId="0" fontId="13" fillId="0" borderId="12" xfId="0" applyFont="1" applyBorder="1" applyAlignment="1">
      <alignment horizontal="left"/>
    </xf>
    <xf numFmtId="0" fontId="13" fillId="0" borderId="5" xfId="0" applyFont="1" applyBorder="1" applyAlignment="1">
      <alignment horizontal="center"/>
    </xf>
    <xf numFmtId="0" fontId="13" fillId="0" borderId="6" xfId="0" applyFont="1" applyBorder="1" applyAlignment="1">
      <alignment horizontal="center"/>
    </xf>
    <xf numFmtId="0" fontId="13" fillId="0" borderId="1" xfId="0" applyFont="1" applyBorder="1" applyAlignment="1">
      <alignment horizontal="center"/>
    </xf>
    <xf numFmtId="0" fontId="13" fillId="0" borderId="13" xfId="0" applyFont="1" applyBorder="1" applyAlignment="1">
      <alignment horizontal="center"/>
    </xf>
    <xf numFmtId="0" fontId="13" fillId="0" borderId="13" xfId="0" applyFont="1" applyBorder="1" applyAlignment="1">
      <alignment horizontal="left"/>
    </xf>
    <xf numFmtId="0" fontId="13" fillId="0" borderId="1" xfId="0" applyFont="1" applyBorder="1" applyAlignment="1">
      <alignment horizontal="left"/>
    </xf>
    <xf numFmtId="0" fontId="13" fillId="0" borderId="6" xfId="0" applyFont="1" applyBorder="1" applyAlignment="1">
      <alignment horizontal="left"/>
    </xf>
    <xf numFmtId="0" fontId="13" fillId="0" borderId="5" xfId="0" applyFont="1" applyBorder="1" applyAlignment="1">
      <alignment horizontal="left"/>
    </xf>
    <xf numFmtId="0" fontId="13" fillId="0" borderId="14" xfId="0" applyFont="1" applyBorder="1" applyAlignment="1">
      <alignment horizontal="left"/>
    </xf>
    <xf numFmtId="0" fontId="23" fillId="4" borderId="5" xfId="0" applyFont="1" applyFill="1" applyBorder="1"/>
    <xf numFmtId="0" fontId="23" fillId="4" borderId="5"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center"/>
    </xf>
    <xf numFmtId="0" fontId="23" fillId="4" borderId="1" xfId="0" applyFont="1" applyFill="1" applyBorder="1"/>
    <xf numFmtId="0" fontId="23" fillId="4" borderId="1" xfId="0" applyFont="1" applyFill="1" applyBorder="1" applyAlignment="1">
      <alignment horizontal="center"/>
    </xf>
    <xf numFmtId="2" fontId="23" fillId="0" borderId="1" xfId="0" applyNumberFormat="1" applyFont="1" applyFill="1" applyBorder="1" applyAlignment="1">
      <alignment horizontal="center"/>
    </xf>
    <xf numFmtId="164" fontId="23" fillId="0" borderId="1" xfId="0" applyNumberFormat="1" applyFont="1" applyFill="1" applyBorder="1" applyAlignment="1">
      <alignment horizontal="center"/>
    </xf>
    <xf numFmtId="0" fontId="23" fillId="0" borderId="6" xfId="0" applyFont="1" applyFill="1" applyBorder="1"/>
    <xf numFmtId="0" fontId="23" fillId="0" borderId="6"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center"/>
    </xf>
    <xf numFmtId="0" fontId="21" fillId="0" borderId="0" xfId="0" applyFont="1"/>
    <xf numFmtId="0" fontId="21" fillId="0" borderId="0" xfId="0" applyFont="1" applyAlignment="1">
      <alignment horizontal="center"/>
    </xf>
    <xf numFmtId="0" fontId="15" fillId="0" borderId="6" xfId="0" applyFont="1" applyBorder="1"/>
    <xf numFmtId="0" fontId="23" fillId="6" borderId="4" xfId="0" applyFont="1" applyFill="1" applyBorder="1" applyAlignment="1">
      <alignment horizontal="center" vertical="center" wrapText="1"/>
    </xf>
    <xf numFmtId="164" fontId="6" fillId="7" borderId="15" xfId="0" applyNumberFormat="1" applyFont="1" applyFill="1" applyBorder="1" applyAlignment="1">
      <alignment horizontal="left"/>
    </xf>
    <xf numFmtId="0" fontId="6" fillId="7" borderId="15" xfId="0" applyFont="1" applyFill="1" applyBorder="1"/>
    <xf numFmtId="0" fontId="6" fillId="7" borderId="16" xfId="0" applyFont="1" applyFill="1" applyBorder="1" applyAlignment="1"/>
    <xf numFmtId="0" fontId="6" fillId="7" borderId="17" xfId="0" applyFont="1" applyFill="1" applyBorder="1" applyAlignment="1"/>
    <xf numFmtId="0" fontId="6" fillId="7" borderId="18"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9"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7" fillId="0" borderId="0" xfId="0" applyFont="1" applyAlignment="1">
      <alignment horizontal="center" vertical="top"/>
    </xf>
    <xf numFmtId="0" fontId="27" fillId="0" borderId="0" xfId="0" applyFont="1"/>
    <xf numFmtId="0" fontId="27" fillId="0" borderId="0" xfId="0" applyFont="1" applyAlignment="1">
      <alignment vertical="top" wrapText="1"/>
    </xf>
    <xf numFmtId="0" fontId="27" fillId="0" borderId="0" xfId="0" applyFont="1" applyAlignment="1">
      <alignment horizontal="left" vertical="top" wrapText="1"/>
    </xf>
    <xf numFmtId="0" fontId="28" fillId="6" borderId="9" xfId="0" applyFont="1" applyFill="1" applyBorder="1" applyAlignment="1">
      <alignment horizontal="center" vertical="center" wrapText="1"/>
    </xf>
    <xf numFmtId="0" fontId="28" fillId="6" borderId="10" xfId="0" applyFont="1" applyFill="1" applyBorder="1" applyAlignment="1">
      <alignment horizontal="center" vertical="center" wrapText="1"/>
    </xf>
    <xf numFmtId="164" fontId="29" fillId="7" borderId="15" xfId="0" applyNumberFormat="1" applyFont="1" applyFill="1" applyBorder="1" applyAlignment="1">
      <alignment horizontal="left" vertical="center"/>
    </xf>
    <xf numFmtId="0" fontId="29" fillId="0" borderId="1" xfId="0" applyFont="1" applyFill="1" applyBorder="1" applyAlignment="1">
      <alignment vertical="center"/>
    </xf>
    <xf numFmtId="0" fontId="29" fillId="2"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1" xfId="0" applyFont="1" applyBorder="1"/>
    <xf numFmtId="0" fontId="12" fillId="0" borderId="1" xfId="0" applyFont="1" applyBorder="1" applyAlignment="1">
      <alignment horizontal="center" vertical="top"/>
    </xf>
    <xf numFmtId="0" fontId="12" fillId="0" borderId="1" xfId="0" applyFont="1" applyBorder="1" applyAlignment="1">
      <alignment vertical="top" wrapText="1"/>
    </xf>
    <xf numFmtId="0" fontId="12" fillId="0" borderId="2" xfId="0" applyFont="1" applyBorder="1" applyAlignment="1">
      <alignment horizontal="left" vertical="top" wrapText="1"/>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top"/>
    </xf>
    <xf numFmtId="0" fontId="12" fillId="0" borderId="1" xfId="0" applyFont="1" applyFill="1" applyBorder="1"/>
    <xf numFmtId="0" fontId="12" fillId="0" borderId="1" xfId="0" applyFont="1" applyFill="1" applyBorder="1" applyAlignment="1">
      <alignment horizontal="center" vertical="top"/>
    </xf>
    <xf numFmtId="0" fontId="12" fillId="0" borderId="1" xfId="0" applyFont="1" applyFill="1" applyBorder="1" applyAlignment="1">
      <alignment horizontal="left" vertical="top" wrapText="1"/>
    </xf>
    <xf numFmtId="0" fontId="32" fillId="0" borderId="1" xfId="0" applyFont="1" applyBorder="1" applyAlignment="1">
      <alignment vertical="center"/>
    </xf>
    <xf numFmtId="164" fontId="14" fillId="3" borderId="5" xfId="0" applyNumberFormat="1" applyFont="1" applyFill="1" applyBorder="1" applyAlignment="1">
      <alignment horizontal="center" vertical="center" wrapText="1"/>
    </xf>
    <xf numFmtId="0" fontId="7" fillId="7" borderId="5" xfId="0" applyFont="1" applyFill="1" applyBorder="1" applyAlignment="1">
      <alignment vertical="center" wrapText="1"/>
    </xf>
    <xf numFmtId="0" fontId="6" fillId="5" borderId="1" xfId="0"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2" fillId="6" borderId="20" xfId="0" applyFont="1" applyFill="1" applyBorder="1" applyAlignment="1">
      <alignment horizontal="center" vertical="center" wrapText="1"/>
    </xf>
    <xf numFmtId="0" fontId="33" fillId="0" borderId="0" xfId="0" applyFont="1" applyAlignment="1">
      <alignment vertical="center"/>
    </xf>
    <xf numFmtId="0" fontId="3" fillId="4" borderId="21" xfId="0" applyFont="1" applyFill="1" applyBorder="1" applyAlignment="1"/>
    <xf numFmtId="0" fontId="3" fillId="4" borderId="22" xfId="0" applyFont="1" applyFill="1" applyBorder="1" applyAlignment="1"/>
    <xf numFmtId="0" fontId="3" fillId="4" borderId="23" xfId="0" applyFont="1" applyFill="1" applyBorder="1" applyAlignment="1"/>
    <xf numFmtId="164" fontId="3" fillId="3" borderId="1" xfId="0" applyNumberFormat="1" applyFont="1" applyFill="1" applyBorder="1" applyAlignment="1">
      <alignment horizontal="center"/>
    </xf>
    <xf numFmtId="0" fontId="3" fillId="4" borderId="13"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3" fillId="0" borderId="0" xfId="0" applyFont="1"/>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9"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5" fillId="0" borderId="1" xfId="0" applyFont="1" applyFill="1" applyBorder="1" applyAlignment="1">
      <alignment vertical="center"/>
    </xf>
    <xf numFmtId="0" fontId="13" fillId="0" borderId="1" xfId="0" applyFont="1" applyFill="1" applyBorder="1" applyAlignment="1">
      <alignment horizontal="center" vertical="center"/>
    </xf>
    <xf numFmtId="0" fontId="1" fillId="0" borderId="1" xfId="0" applyFont="1" applyBorder="1" applyAlignment="1">
      <alignment horizontal="left" vertical="top" wrapText="1"/>
    </xf>
    <xf numFmtId="0" fontId="33" fillId="0" borderId="0" xfId="0" applyFont="1" applyFill="1"/>
    <xf numFmtId="0" fontId="13" fillId="0" borderId="1" xfId="0" applyFont="1" applyBorder="1" applyAlignment="1">
      <alignment horizontal="center" vertical="center"/>
    </xf>
    <xf numFmtId="0" fontId="3" fillId="2" borderId="1" xfId="0" applyFont="1" applyFill="1" applyBorder="1" applyAlignment="1">
      <alignment horizontal="left" vertical="top" wrapText="1"/>
    </xf>
    <xf numFmtId="0" fontId="15" fillId="0" borderId="11" xfId="0" applyFont="1" applyFill="1" applyBorder="1" applyAlignment="1">
      <alignment vertical="center"/>
    </xf>
    <xf numFmtId="164" fontId="1" fillId="0" borderId="25" xfId="0" applyNumberFormat="1" applyFont="1" applyFill="1" applyBorder="1" applyAlignment="1">
      <alignment horizontal="center" vertical="center"/>
    </xf>
    <xf numFmtId="0" fontId="13" fillId="0" borderId="12" xfId="0" applyFont="1" applyFill="1" applyBorder="1" applyAlignment="1">
      <alignment horizontal="center" vertical="center"/>
    </xf>
    <xf numFmtId="0" fontId="1" fillId="0" borderId="12" xfId="0" applyFont="1" applyBorder="1" applyAlignment="1">
      <alignment horizontal="left" vertical="top" wrapText="1"/>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3" fillId="0" borderId="0" xfId="0" applyFont="1" applyAlignment="1">
      <alignment vertical="center" wrapText="1"/>
    </xf>
    <xf numFmtId="0" fontId="13" fillId="0" borderId="0" xfId="0" applyFont="1"/>
    <xf numFmtId="0" fontId="13" fillId="0" borderId="0" xfId="0" applyFont="1" applyAlignment="1">
      <alignment vertical="center" wrapText="1"/>
    </xf>
    <xf numFmtId="0" fontId="13" fillId="0" borderId="0" xfId="0" applyFont="1" applyAlignment="1">
      <alignment horizontal="center"/>
    </xf>
    <xf numFmtId="0" fontId="12" fillId="0" borderId="0" xfId="0" applyFont="1" applyAlignment="1">
      <alignment horizontal="left" vertical="top" wrapText="1"/>
    </xf>
    <xf numFmtId="0" fontId="12" fillId="0" borderId="0" xfId="0" applyFont="1" applyAlignment="1">
      <alignment horizontal="left" vertical="top"/>
    </xf>
    <xf numFmtId="0" fontId="15" fillId="0" borderId="0" xfId="0" applyFont="1" applyAlignment="1">
      <alignment vertical="center"/>
    </xf>
    <xf numFmtId="0" fontId="35" fillId="0" borderId="0" xfId="0" applyFont="1" applyBorder="1"/>
    <xf numFmtId="0" fontId="36" fillId="0" borderId="0" xfId="0" applyFont="1" applyAlignment="1">
      <alignment horizontal="left" vertical="center"/>
    </xf>
    <xf numFmtId="0" fontId="35" fillId="0" borderId="0" xfId="0" applyFont="1"/>
    <xf numFmtId="0" fontId="2" fillId="6" borderId="2" xfId="0" applyFont="1" applyFill="1" applyBorder="1" applyAlignment="1">
      <alignment horizontal="center" vertical="top" wrapText="1"/>
    </xf>
    <xf numFmtId="0" fontId="2" fillId="6" borderId="19"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7"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30" xfId="0" applyFont="1" applyFill="1" applyBorder="1" applyAlignment="1">
      <alignment horizontal="center" vertical="center"/>
    </xf>
    <xf numFmtId="0" fontId="2" fillId="6" borderId="10"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9" xfId="0" applyFont="1" applyFill="1" applyBorder="1" applyAlignment="1">
      <alignment horizontal="left" vertical="center"/>
    </xf>
    <xf numFmtId="0" fontId="7" fillId="0" borderId="3"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9"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xf>
    <xf numFmtId="0" fontId="7" fillId="0" borderId="19"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9"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3" fillId="6" borderId="27" xfId="0" applyFont="1" applyFill="1" applyBorder="1" applyAlignment="1">
      <alignment horizontal="center" vertical="center"/>
    </xf>
    <xf numFmtId="0" fontId="23" fillId="6" borderId="26" xfId="0" applyFont="1" applyFill="1" applyBorder="1" applyAlignment="1">
      <alignment horizontal="center" vertical="center"/>
    </xf>
    <xf numFmtId="0" fontId="23" fillId="6" borderId="28" xfId="0" applyFont="1" applyFill="1" applyBorder="1" applyAlignment="1">
      <alignment horizontal="center" vertical="center"/>
    </xf>
    <xf numFmtId="0" fontId="23" fillId="6" borderId="29" xfId="0" applyFont="1" applyFill="1" applyBorder="1" applyAlignment="1">
      <alignment horizontal="center" vertical="center"/>
    </xf>
    <xf numFmtId="0" fontId="23" fillId="6" borderId="30" xfId="0" applyFont="1" applyFill="1" applyBorder="1" applyAlignment="1">
      <alignment horizontal="center" vertical="center"/>
    </xf>
    <xf numFmtId="0" fontId="23" fillId="6" borderId="10" xfId="0" applyFont="1" applyFill="1" applyBorder="1" applyAlignment="1">
      <alignment horizontal="center" vertical="center"/>
    </xf>
    <xf numFmtId="0" fontId="23" fillId="6" borderId="2" xfId="0" applyFont="1" applyFill="1" applyBorder="1" applyAlignment="1">
      <alignment horizontal="center" vertical="top" wrapText="1"/>
    </xf>
    <xf numFmtId="0" fontId="23" fillId="6" borderId="19" xfId="0" applyFont="1" applyFill="1" applyBorder="1" applyAlignment="1">
      <alignment horizontal="center" vertical="top" wrapText="1"/>
    </xf>
    <xf numFmtId="0" fontId="23" fillId="6" borderId="3" xfId="0" applyFont="1" applyFill="1" applyBorder="1" applyAlignment="1">
      <alignment horizontal="center" vertical="top" wrapText="1"/>
    </xf>
    <xf numFmtId="0" fontId="12" fillId="0" borderId="2" xfId="0" applyFont="1" applyBorder="1" applyAlignment="1">
      <alignment horizontal="left" vertical="top" wrapText="1"/>
    </xf>
    <xf numFmtId="0" fontId="27" fillId="0" borderId="3" xfId="0" applyFont="1" applyBorder="1" applyAlignment="1">
      <alignment horizontal="left" vertical="top" wrapText="1"/>
    </xf>
    <xf numFmtId="0" fontId="29" fillId="7" borderId="16"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29" fillId="7" borderId="18" xfId="0" applyFont="1" applyFill="1" applyBorder="1" applyAlignment="1">
      <alignment horizontal="left" vertical="center" wrapText="1"/>
    </xf>
    <xf numFmtId="0" fontId="29" fillId="2" borderId="2" xfId="0" applyFont="1" applyFill="1" applyBorder="1" applyAlignment="1">
      <alignment horizontal="left" vertical="center" wrapText="1"/>
    </xf>
    <xf numFmtId="0" fontId="29" fillId="2" borderId="19"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12" fillId="0" borderId="2" xfId="0" applyFont="1" applyBorder="1" applyAlignment="1">
      <alignment horizontal="left" vertical="top"/>
    </xf>
    <xf numFmtId="0" fontId="12" fillId="0" borderId="19" xfId="0" applyFont="1" applyBorder="1" applyAlignment="1">
      <alignment horizontal="left" vertical="top"/>
    </xf>
    <xf numFmtId="0" fontId="12" fillId="0" borderId="3" xfId="0" applyFont="1" applyBorder="1" applyAlignment="1">
      <alignment horizontal="left" vertical="top"/>
    </xf>
    <xf numFmtId="0" fontId="29" fillId="2" borderId="2"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3" xfId="0" applyFont="1" applyFill="1" applyBorder="1" applyAlignment="1">
      <alignment horizontal="left" vertical="center"/>
    </xf>
    <xf numFmtId="0" fontId="12" fillId="0" borderId="2" xfId="0" applyFont="1" applyFill="1" applyBorder="1" applyAlignment="1">
      <alignment horizontal="left" vertical="center"/>
    </xf>
    <xf numFmtId="0" fontId="12" fillId="0" borderId="19" xfId="0" applyFont="1" applyFill="1" applyBorder="1" applyAlignment="1">
      <alignment horizontal="left" vertical="center"/>
    </xf>
    <xf numFmtId="0" fontId="12" fillId="0" borderId="3" xfId="0" applyFont="1" applyFill="1" applyBorder="1" applyAlignment="1">
      <alignment horizontal="left" vertical="center"/>
    </xf>
    <xf numFmtId="0" fontId="12" fillId="0" borderId="2" xfId="0" applyFont="1" applyBorder="1" applyAlignment="1">
      <alignment horizontal="left" vertical="center" wrapText="1"/>
    </xf>
    <xf numFmtId="0" fontId="12" fillId="0" borderId="19" xfId="0" applyFont="1" applyBorder="1" applyAlignment="1">
      <alignment horizontal="left" vertical="center" wrapText="1"/>
    </xf>
    <xf numFmtId="0" fontId="12" fillId="0" borderId="3" xfId="0" applyFont="1" applyBorder="1" applyAlignment="1">
      <alignment horizontal="left" vertical="center" wrapText="1"/>
    </xf>
    <xf numFmtId="0" fontId="2" fillId="6" borderId="31"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5" fillId="0" borderId="11"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35"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xf>
  </cellXfs>
  <cellStyles count="3">
    <cellStyle name="Comma" xfId="1" builtinId="3"/>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9" name="Picture 1" descr="ryw ehrc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25</xdr:col>
      <xdr:colOff>457200</xdr:colOff>
      <xdr:row>62</xdr:row>
      <xdr:rowOff>19050</xdr:rowOff>
    </xdr:to>
    <xdr:pic>
      <xdr:nvPicPr>
        <xdr:cNvPr id="1040" name="Picture 16" descr="ehr caly"/>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fao.org/ag/AGP/agpc/doc/gbase/Safricadata/ehrcal.htm" TargetMode="External"/><Relationship Id="rId1" Type="http://schemas.openxmlformats.org/officeDocument/2006/relationships/hyperlink" Target="http://plants.usda.gov/"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I33"/>
  <sheetViews>
    <sheetView tabSelected="1" zoomScaleNormal="75" workbookViewId="0"/>
  </sheetViews>
  <sheetFormatPr defaultRowHeight="15"/>
  <cols>
    <col min="1" max="1" width="36.5703125" style="26" customWidth="1"/>
    <col min="2" max="2" width="76.5703125" style="26" customWidth="1"/>
    <col min="3" max="3" width="11.5703125" style="27" customWidth="1"/>
    <col min="4" max="4" width="12.5703125" style="27" customWidth="1"/>
    <col min="5" max="5" width="13.85546875" style="27" customWidth="1"/>
    <col min="6" max="6" width="9.140625" style="26"/>
    <col min="7" max="7" width="12.7109375" style="26" customWidth="1"/>
    <col min="8" max="16384" width="9.140625" style="26"/>
  </cols>
  <sheetData>
    <row r="1" spans="1:9" ht="18.75" thickBot="1">
      <c r="A1" s="76" t="s">
        <v>285</v>
      </c>
      <c r="B1" s="76" t="s">
        <v>286</v>
      </c>
      <c r="C1" s="77"/>
      <c r="D1" s="78"/>
      <c r="E1" s="78"/>
      <c r="F1" s="79"/>
      <c r="G1" s="80" t="s">
        <v>287</v>
      </c>
    </row>
    <row r="2" spans="1:9" ht="18.75">
      <c r="A2" s="70" t="s">
        <v>366</v>
      </c>
      <c r="B2" s="68" t="s">
        <v>362</v>
      </c>
      <c r="C2" s="69"/>
      <c r="D2" s="71"/>
      <c r="E2" s="71"/>
      <c r="G2" s="75" t="s">
        <v>329</v>
      </c>
    </row>
    <row r="3" spans="1:9" ht="18.75">
      <c r="A3" s="70"/>
      <c r="B3" s="68"/>
      <c r="C3" s="69"/>
      <c r="D3" s="71"/>
      <c r="E3" s="71"/>
      <c r="G3" s="75"/>
    </row>
    <row r="4" spans="1:9" ht="18.75" thickBot="1">
      <c r="A4" s="68"/>
      <c r="B4" s="68"/>
      <c r="C4" s="69"/>
      <c r="D4" s="69"/>
      <c r="E4" s="69"/>
    </row>
    <row r="5" spans="1:9" ht="16.5" thickBot="1">
      <c r="A5" s="41" t="s">
        <v>444</v>
      </c>
      <c r="B5" s="42">
        <f>G9+G14+G21</f>
        <v>5.9073905203851709</v>
      </c>
    </row>
    <row r="6" spans="1:9" ht="15.75">
      <c r="A6" s="81"/>
      <c r="B6" s="82"/>
    </row>
    <row r="7" spans="1:9" ht="15.75" thickBot="1"/>
    <row r="8" spans="1:9" ht="42.75" customHeight="1" thickBot="1">
      <c r="A8" s="126" t="s">
        <v>359</v>
      </c>
      <c r="B8" s="126" t="s">
        <v>127</v>
      </c>
      <c r="C8" s="126" t="s">
        <v>35</v>
      </c>
      <c r="D8" s="126" t="s">
        <v>36</v>
      </c>
      <c r="E8" s="126" t="s">
        <v>37</v>
      </c>
      <c r="F8" s="126" t="s">
        <v>38</v>
      </c>
      <c r="G8" s="126" t="s">
        <v>39</v>
      </c>
    </row>
    <row r="9" spans="1:9" ht="15.75">
      <c r="A9" s="111" t="s">
        <v>363</v>
      </c>
      <c r="B9" s="111"/>
      <c r="C9" s="112">
        <v>0.6</v>
      </c>
      <c r="D9" s="112"/>
      <c r="E9" s="112">
        <v>10</v>
      </c>
      <c r="F9" s="85">
        <f>'Class 1'!K5</f>
        <v>4.9870166467185992</v>
      </c>
      <c r="G9" s="85">
        <f>F9*C9</f>
        <v>2.9922099880311595</v>
      </c>
    </row>
    <row r="10" spans="1:9" ht="15.75">
      <c r="A10" s="113"/>
      <c r="B10" s="113" t="s">
        <v>28</v>
      </c>
      <c r="C10" s="114"/>
      <c r="D10" s="114">
        <v>0.3</v>
      </c>
      <c r="E10" s="114">
        <v>3</v>
      </c>
      <c r="F10" s="84">
        <f>'Class 1'!K6</f>
        <v>0.69874999720499986</v>
      </c>
      <c r="G10" s="84"/>
    </row>
    <row r="11" spans="1:9" ht="15.75">
      <c r="A11" s="113"/>
      <c r="B11" s="113" t="s">
        <v>29</v>
      </c>
      <c r="C11" s="114"/>
      <c r="D11" s="114">
        <v>0.4</v>
      </c>
      <c r="E11" s="114">
        <v>4</v>
      </c>
      <c r="F11" s="84">
        <f>'Class 1'!K25</f>
        <v>2.4882666567136003</v>
      </c>
      <c r="G11" s="84"/>
      <c r="I11" s="31"/>
    </row>
    <row r="12" spans="1:9" ht="15.75">
      <c r="A12" s="113"/>
      <c r="B12" s="113" t="s">
        <v>30</v>
      </c>
      <c r="C12" s="114"/>
      <c r="D12" s="114">
        <v>0.3</v>
      </c>
      <c r="E12" s="114">
        <v>3</v>
      </c>
      <c r="F12" s="84">
        <f>'Class 1'!K36</f>
        <v>1.7999999927999997</v>
      </c>
      <c r="G12" s="84"/>
    </row>
    <row r="13" spans="1:9" ht="15.75">
      <c r="A13" s="113"/>
      <c r="B13" s="113"/>
      <c r="C13" s="114"/>
      <c r="D13" s="114"/>
      <c r="E13" s="114"/>
      <c r="F13" s="84"/>
      <c r="G13" s="84"/>
    </row>
    <row r="14" spans="1:9" ht="15.75">
      <c r="A14" s="115" t="s">
        <v>360</v>
      </c>
      <c r="B14" s="115"/>
      <c r="C14" s="116">
        <v>0.2</v>
      </c>
      <c r="D14" s="116"/>
      <c r="E14" s="116">
        <v>10</v>
      </c>
      <c r="F14" s="86">
        <f>'Class 2'!K5</f>
        <v>5.3994026617700559</v>
      </c>
      <c r="G14" s="86">
        <f>F14*C14</f>
        <v>1.0798805323540113</v>
      </c>
    </row>
    <row r="15" spans="1:9" ht="15.75">
      <c r="A15" s="113"/>
      <c r="B15" s="113" t="s">
        <v>31</v>
      </c>
      <c r="C15" s="114"/>
      <c r="D15" s="114">
        <v>0.25</v>
      </c>
      <c r="E15" s="114">
        <v>2.5</v>
      </c>
      <c r="F15" s="84">
        <f>'Class 2'!K6</f>
        <v>2.2166666578000003</v>
      </c>
      <c r="G15" s="84"/>
    </row>
    <row r="16" spans="1:9" ht="15.75">
      <c r="A16" s="113"/>
      <c r="B16" s="113" t="s">
        <v>361</v>
      </c>
      <c r="C16" s="114"/>
      <c r="D16" s="114">
        <v>0.25</v>
      </c>
      <c r="E16" s="114">
        <v>2.5</v>
      </c>
      <c r="F16" s="84">
        <f>'Class 2'!K13</f>
        <v>1.66666666</v>
      </c>
      <c r="G16" s="84"/>
    </row>
    <row r="17" spans="1:7" ht="15.75">
      <c r="A17" s="113"/>
      <c r="B17" s="113" t="s">
        <v>441</v>
      </c>
      <c r="C17" s="114"/>
      <c r="D17" s="114">
        <v>0.25</v>
      </c>
      <c r="E17" s="114">
        <v>2.5</v>
      </c>
      <c r="F17" s="84">
        <f>'Class 2'!K15</f>
        <v>1.7626165722412004</v>
      </c>
      <c r="G17" s="84"/>
    </row>
    <row r="18" spans="1:7" ht="15.75">
      <c r="A18" s="113"/>
      <c r="B18" s="113" t="s">
        <v>442</v>
      </c>
      <c r="C18" s="114"/>
      <c r="D18" s="117">
        <v>0.1</v>
      </c>
      <c r="E18" s="118">
        <v>1</v>
      </c>
      <c r="F18" s="84">
        <f>'Class 2'!K28</f>
        <v>0.33333333200000004</v>
      </c>
      <c r="G18" s="84"/>
    </row>
    <row r="19" spans="1:7" ht="15.75">
      <c r="A19" s="113"/>
      <c r="B19" s="113" t="s">
        <v>443</v>
      </c>
      <c r="C19" s="114"/>
      <c r="D19" s="114">
        <v>0.15</v>
      </c>
      <c r="E19" s="114">
        <v>1.5</v>
      </c>
      <c r="F19" s="84">
        <f>'Class 2'!K30</f>
        <v>0.49999999799999995</v>
      </c>
      <c r="G19" s="84"/>
    </row>
    <row r="20" spans="1:7" ht="15.75">
      <c r="A20" s="113"/>
      <c r="B20" s="113"/>
      <c r="C20" s="114"/>
      <c r="D20" s="114"/>
      <c r="E20" s="114"/>
      <c r="F20" s="84"/>
      <c r="G20" s="84"/>
    </row>
    <row r="21" spans="1:7" ht="15.75">
      <c r="A21" s="115" t="s">
        <v>32</v>
      </c>
      <c r="B21" s="115"/>
      <c r="C21" s="116">
        <v>0.2</v>
      </c>
      <c r="D21" s="116"/>
      <c r="E21" s="116">
        <v>10</v>
      </c>
      <c r="F21" s="86">
        <f>'Class 3'!F4</f>
        <v>9.1765000000000008</v>
      </c>
      <c r="G21" s="86">
        <f>F21*C21</f>
        <v>1.8353000000000002</v>
      </c>
    </row>
    <row r="22" spans="1:7" ht="15.75">
      <c r="A22" s="113"/>
      <c r="B22" s="113" t="s">
        <v>33</v>
      </c>
      <c r="C22" s="114"/>
      <c r="D22" s="114">
        <v>0.5</v>
      </c>
      <c r="E22" s="114">
        <v>5</v>
      </c>
      <c r="F22" s="84">
        <f>'Class 3'!F5</f>
        <v>4.1665000000000001</v>
      </c>
      <c r="G22" s="83"/>
    </row>
    <row r="23" spans="1:7" ht="15.75">
      <c r="A23" s="113"/>
      <c r="B23" s="113" t="s">
        <v>34</v>
      </c>
      <c r="C23" s="114"/>
      <c r="D23" s="114">
        <v>0.5</v>
      </c>
      <c r="E23" s="114">
        <v>5</v>
      </c>
      <c r="F23" s="84">
        <f>'Class 3'!F8</f>
        <v>5.01</v>
      </c>
      <c r="G23" s="83"/>
    </row>
    <row r="24" spans="1:7" ht="16.5" thickBot="1">
      <c r="A24" s="119"/>
      <c r="B24" s="119"/>
      <c r="C24" s="120"/>
      <c r="D24" s="120"/>
      <c r="E24" s="120"/>
      <c r="F24" s="125"/>
      <c r="G24" s="125"/>
    </row>
    <row r="25" spans="1:7" ht="15.75">
      <c r="A25" s="121"/>
      <c r="B25" s="121"/>
      <c r="C25" s="122"/>
      <c r="D25" s="122"/>
      <c r="E25" s="122"/>
    </row>
    <row r="26" spans="1:7" ht="18">
      <c r="A26" s="123" t="s">
        <v>257</v>
      </c>
      <c r="B26" s="123"/>
      <c r="C26" s="124"/>
      <c r="D26" s="124"/>
      <c r="E26" s="124"/>
    </row>
    <row r="27" spans="1:7" ht="18">
      <c r="A27" s="123" t="s">
        <v>258</v>
      </c>
      <c r="B27" s="123"/>
      <c r="C27" s="124"/>
      <c r="D27" s="124"/>
      <c r="E27" s="124"/>
    </row>
    <row r="28" spans="1:7" ht="18">
      <c r="A28" s="123" t="s">
        <v>259</v>
      </c>
      <c r="B28" s="123"/>
      <c r="C28" s="124"/>
      <c r="D28" s="124"/>
      <c r="E28" s="124"/>
    </row>
    <row r="29" spans="1:7" ht="18">
      <c r="A29" s="123" t="s">
        <v>260</v>
      </c>
      <c r="B29" s="123"/>
      <c r="C29" s="124"/>
      <c r="D29" s="124"/>
      <c r="E29" s="124"/>
    </row>
    <row r="30" spans="1:7" ht="18">
      <c r="A30" s="123" t="s">
        <v>261</v>
      </c>
      <c r="B30" s="123"/>
      <c r="C30" s="124"/>
      <c r="D30" s="124"/>
      <c r="E30" s="124"/>
    </row>
    <row r="32" spans="1:7" ht="15.75">
      <c r="A32" s="74" t="s">
        <v>364</v>
      </c>
    </row>
    <row r="33" spans="1:1" ht="15.75">
      <c r="A33" s="74" t="s">
        <v>330</v>
      </c>
    </row>
  </sheetData>
  <phoneticPr fontId="16"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K36" sqref="K36"/>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4" customWidth="1"/>
    <col min="7" max="7" width="15.5703125" style="14" customWidth="1"/>
    <col min="8" max="8" width="19.5703125" style="14" customWidth="1"/>
    <col min="9" max="9" width="22.28515625" style="19" customWidth="1"/>
    <col min="10" max="10" width="22.7109375" style="19" customWidth="1"/>
    <col min="11" max="11" width="11.42578125" style="55" customWidth="1"/>
    <col min="12" max="12" width="38.85546875" style="19" customWidth="1"/>
    <col min="13" max="13" width="21" style="19" customWidth="1"/>
    <col min="14" max="16384" width="17.85546875" style="2"/>
  </cols>
  <sheetData>
    <row r="1" spans="1:13" ht="15.75">
      <c r="A1" s="87" t="s">
        <v>367</v>
      </c>
    </row>
    <row r="3" spans="1:13" s="89" customFormat="1" ht="15.75" customHeight="1">
      <c r="A3" s="206" t="s">
        <v>186</v>
      </c>
      <c r="B3" s="207"/>
      <c r="C3" s="207"/>
      <c r="D3" s="207"/>
      <c r="E3" s="208"/>
      <c r="F3" s="203" t="s">
        <v>187</v>
      </c>
      <c r="G3" s="204"/>
      <c r="H3" s="204"/>
      <c r="I3" s="204"/>
      <c r="J3" s="205"/>
      <c r="K3" s="61"/>
      <c r="L3" s="88"/>
      <c r="M3" s="88"/>
    </row>
    <row r="4" spans="1:13" s="43" customFormat="1" ht="24" customHeight="1" thickBot="1">
      <c r="A4" s="209"/>
      <c r="B4" s="210"/>
      <c r="C4" s="210"/>
      <c r="D4" s="210"/>
      <c r="E4" s="211"/>
      <c r="F4" s="57" t="s">
        <v>234</v>
      </c>
      <c r="G4" s="57" t="s">
        <v>237</v>
      </c>
      <c r="H4" s="57" t="s">
        <v>231</v>
      </c>
      <c r="I4" s="57" t="s">
        <v>232</v>
      </c>
      <c r="J4" s="58" t="s">
        <v>233</v>
      </c>
      <c r="K4" s="57" t="s">
        <v>228</v>
      </c>
      <c r="L4" s="57" t="s">
        <v>229</v>
      </c>
      <c r="M4" s="57" t="s">
        <v>230</v>
      </c>
    </row>
    <row r="5" spans="1:13" s="91" customFormat="1" ht="16.5" thickTop="1">
      <c r="A5" s="127">
        <v>1</v>
      </c>
      <c r="B5" s="128" t="s">
        <v>182</v>
      </c>
      <c r="C5" s="128"/>
      <c r="D5" s="128"/>
      <c r="E5" s="129"/>
      <c r="F5" s="130"/>
      <c r="G5" s="130"/>
      <c r="H5" s="130"/>
      <c r="I5" s="130"/>
      <c r="J5" s="131"/>
      <c r="K5" s="67">
        <f>(K6+K25+K36)</f>
        <v>4.9870166467185992</v>
      </c>
      <c r="L5" s="90"/>
      <c r="M5" s="90"/>
    </row>
    <row r="6" spans="1:13" s="91" customFormat="1" ht="12.75">
      <c r="A6" s="132"/>
      <c r="B6" s="133">
        <v>1.1000000000000001</v>
      </c>
      <c r="C6" s="134" t="s">
        <v>183</v>
      </c>
      <c r="D6" s="134"/>
      <c r="E6" s="135"/>
      <c r="F6" s="136"/>
      <c r="G6" s="136"/>
      <c r="H6" s="136"/>
      <c r="I6" s="136"/>
      <c r="J6" s="137"/>
      <c r="K6" s="51">
        <f>(K7+K11+K16+K19+K21+K23)*0.3*0.83333333</f>
        <v>0.69874999720499986</v>
      </c>
      <c r="L6" s="92"/>
      <c r="M6" s="92"/>
    </row>
    <row r="7" spans="1:13" s="23" customFormat="1">
      <c r="A7" s="138"/>
      <c r="B7" s="138"/>
      <c r="C7" s="21" t="s">
        <v>184</v>
      </c>
      <c r="D7" s="212" t="s">
        <v>40</v>
      </c>
      <c r="E7" s="213"/>
      <c r="F7" s="213"/>
      <c r="G7" s="213"/>
      <c r="H7" s="213"/>
      <c r="I7" s="213"/>
      <c r="J7" s="214"/>
      <c r="K7" s="48">
        <f>(SUM(K8:K10)*1.33)*0.3</f>
        <v>1.9950000000000001</v>
      </c>
      <c r="L7" s="22"/>
      <c r="M7" s="22"/>
    </row>
    <row r="8" spans="1:13" ht="171" customHeight="1">
      <c r="A8" s="3"/>
      <c r="B8" s="3"/>
      <c r="C8" s="3"/>
      <c r="D8" s="7" t="s">
        <v>185</v>
      </c>
      <c r="E8" s="8" t="s">
        <v>41</v>
      </c>
      <c r="F8" s="13" t="s">
        <v>188</v>
      </c>
      <c r="G8" s="5" t="s">
        <v>226</v>
      </c>
      <c r="H8" s="8" t="s">
        <v>241</v>
      </c>
      <c r="I8" s="8" t="s">
        <v>15</v>
      </c>
      <c r="J8" s="8" t="s">
        <v>243</v>
      </c>
      <c r="K8" s="47">
        <v>2</v>
      </c>
      <c r="L8" s="8" t="s">
        <v>293</v>
      </c>
      <c r="M8" s="8" t="s">
        <v>294</v>
      </c>
    </row>
    <row r="9" spans="1:13" ht="86.25" customHeight="1">
      <c r="A9" s="3"/>
      <c r="B9" s="3"/>
      <c r="C9" s="3"/>
      <c r="D9" s="7" t="s">
        <v>189</v>
      </c>
      <c r="E9" s="5" t="s">
        <v>42</v>
      </c>
      <c r="F9" s="13" t="s">
        <v>188</v>
      </c>
      <c r="G9" s="5" t="s">
        <v>227</v>
      </c>
      <c r="H9" s="25" t="s">
        <v>131</v>
      </c>
      <c r="I9" s="8" t="s">
        <v>345</v>
      </c>
      <c r="J9" s="8" t="s">
        <v>346</v>
      </c>
      <c r="K9" s="47">
        <v>2</v>
      </c>
      <c r="L9" s="8" t="s">
        <v>132</v>
      </c>
      <c r="M9" s="8" t="s">
        <v>282</v>
      </c>
    </row>
    <row r="10" spans="1:13" ht="150" customHeight="1">
      <c r="A10" s="3"/>
      <c r="B10" s="3"/>
      <c r="C10" s="3"/>
      <c r="D10" s="7" t="s">
        <v>190</v>
      </c>
      <c r="E10" s="5" t="s">
        <v>43</v>
      </c>
      <c r="F10" s="13" t="s">
        <v>188</v>
      </c>
      <c r="G10" s="5" t="s">
        <v>175</v>
      </c>
      <c r="H10" s="8" t="s">
        <v>347</v>
      </c>
      <c r="I10" s="8" t="s">
        <v>348</v>
      </c>
      <c r="J10" s="8" t="s">
        <v>349</v>
      </c>
      <c r="K10" s="47">
        <v>1</v>
      </c>
      <c r="L10" s="8" t="s">
        <v>268</v>
      </c>
      <c r="M10" s="8" t="s">
        <v>269</v>
      </c>
    </row>
    <row r="11" spans="1:13">
      <c r="A11" s="21"/>
      <c r="B11" s="21"/>
      <c r="C11" s="21" t="s">
        <v>191</v>
      </c>
      <c r="D11" s="212" t="s">
        <v>44</v>
      </c>
      <c r="E11" s="213"/>
      <c r="F11" s="213"/>
      <c r="G11" s="213"/>
      <c r="H11" s="213"/>
      <c r="I11" s="213"/>
      <c r="J11" s="214"/>
      <c r="K11" s="52">
        <f>(SUM(K12:K15))*0.3</f>
        <v>0</v>
      </c>
      <c r="L11" s="8"/>
      <c r="M11" s="8"/>
    </row>
    <row r="12" spans="1:13" ht="77.25" customHeight="1">
      <c r="A12" s="3"/>
      <c r="B12" s="3"/>
      <c r="C12" s="3"/>
      <c r="D12" s="7" t="s">
        <v>185</v>
      </c>
      <c r="E12" s="5" t="s">
        <v>45</v>
      </c>
      <c r="F12" s="13" t="s">
        <v>188</v>
      </c>
      <c r="G12" s="5" t="s">
        <v>176</v>
      </c>
      <c r="H12" s="8" t="s">
        <v>352</v>
      </c>
      <c r="I12" s="8" t="s">
        <v>350</v>
      </c>
      <c r="J12" s="8" t="s">
        <v>351</v>
      </c>
      <c r="K12" s="47">
        <v>0</v>
      </c>
      <c r="L12" s="8" t="s">
        <v>309</v>
      </c>
      <c r="M12" s="8" t="s">
        <v>308</v>
      </c>
    </row>
    <row r="13" spans="1:13" ht="88.5" customHeight="1">
      <c r="A13" s="3"/>
      <c r="B13" s="3"/>
      <c r="C13" s="3"/>
      <c r="D13" s="7" t="s">
        <v>189</v>
      </c>
      <c r="E13" s="5" t="s">
        <v>46</v>
      </c>
      <c r="F13" s="13" t="s">
        <v>188</v>
      </c>
      <c r="G13" s="5" t="s">
        <v>177</v>
      </c>
      <c r="H13" s="8" t="s">
        <v>16</v>
      </c>
      <c r="I13" s="8" t="s">
        <v>17</v>
      </c>
      <c r="J13" s="8" t="s">
        <v>365</v>
      </c>
      <c r="K13" s="47">
        <v>0</v>
      </c>
      <c r="L13" s="8" t="s">
        <v>309</v>
      </c>
      <c r="M13" s="8" t="s">
        <v>308</v>
      </c>
    </row>
    <row r="14" spans="1:13" ht="87" customHeight="1">
      <c r="A14" s="3"/>
      <c r="B14" s="3"/>
      <c r="C14" s="3"/>
      <c r="D14" s="7" t="s">
        <v>190</v>
      </c>
      <c r="E14" s="5" t="s">
        <v>170</v>
      </c>
      <c r="F14" s="13" t="s">
        <v>188</v>
      </c>
      <c r="G14" s="5" t="s">
        <v>208</v>
      </c>
      <c r="H14" s="8" t="s">
        <v>18</v>
      </c>
      <c r="I14" s="8" t="s">
        <v>19</v>
      </c>
      <c r="J14" s="8" t="s">
        <v>20</v>
      </c>
      <c r="K14" s="47">
        <v>0</v>
      </c>
      <c r="L14" s="8" t="s">
        <v>309</v>
      </c>
      <c r="M14" s="8" t="s">
        <v>308</v>
      </c>
    </row>
    <row r="15" spans="1:13" ht="114.75" customHeight="1">
      <c r="A15" s="3"/>
      <c r="B15" s="3"/>
      <c r="C15" s="3"/>
      <c r="D15" s="7" t="s">
        <v>192</v>
      </c>
      <c r="E15" s="5" t="s">
        <v>47</v>
      </c>
      <c r="F15" s="13" t="s">
        <v>188</v>
      </c>
      <c r="G15" s="5" t="s">
        <v>178</v>
      </c>
      <c r="H15" s="8" t="s">
        <v>21</v>
      </c>
      <c r="I15" s="8" t="s">
        <v>22</v>
      </c>
      <c r="J15" s="8" t="s">
        <v>23</v>
      </c>
      <c r="K15" s="47">
        <v>0</v>
      </c>
      <c r="L15" s="8" t="s">
        <v>309</v>
      </c>
      <c r="M15" s="8" t="s">
        <v>308</v>
      </c>
    </row>
    <row r="16" spans="1:13">
      <c r="A16" s="21"/>
      <c r="B16" s="21"/>
      <c r="C16" s="21" t="s">
        <v>193</v>
      </c>
      <c r="D16" s="212" t="s">
        <v>48</v>
      </c>
      <c r="E16" s="213"/>
      <c r="F16" s="213"/>
      <c r="G16" s="213"/>
      <c r="H16" s="213"/>
      <c r="I16" s="213"/>
      <c r="J16" s="214"/>
      <c r="K16" s="53">
        <f>(SUM(K17:K18)*2)*0.2</f>
        <v>0</v>
      </c>
      <c r="L16" s="8"/>
      <c r="M16" s="8"/>
    </row>
    <row r="17" spans="1:13" ht="123" customHeight="1">
      <c r="A17" s="3"/>
      <c r="B17" s="3"/>
      <c r="C17" s="3"/>
      <c r="D17" s="7" t="s">
        <v>185</v>
      </c>
      <c r="E17" s="6" t="s">
        <v>24</v>
      </c>
      <c r="F17" s="8" t="s">
        <v>188</v>
      </c>
      <c r="G17" s="5" t="s">
        <v>173</v>
      </c>
      <c r="H17" s="8" t="s">
        <v>25</v>
      </c>
      <c r="I17" s="8" t="s">
        <v>26</v>
      </c>
      <c r="J17" s="8" t="s">
        <v>27</v>
      </c>
      <c r="K17" s="49">
        <v>0</v>
      </c>
      <c r="L17" s="8" t="s">
        <v>271</v>
      </c>
      <c r="M17" s="8" t="s">
        <v>254</v>
      </c>
    </row>
    <row r="18" spans="1:13" ht="52.5" customHeight="1">
      <c r="A18" s="3"/>
      <c r="B18" s="3"/>
      <c r="C18" s="3"/>
      <c r="D18" s="7" t="s">
        <v>189</v>
      </c>
      <c r="E18" s="6" t="s">
        <v>49</v>
      </c>
      <c r="F18" s="8" t="s">
        <v>188</v>
      </c>
      <c r="G18" s="5" t="s">
        <v>209</v>
      </c>
      <c r="H18" s="8" t="s">
        <v>174</v>
      </c>
      <c r="I18" s="20" t="s">
        <v>235</v>
      </c>
      <c r="J18" s="8" t="s">
        <v>133</v>
      </c>
      <c r="K18" s="47">
        <v>0</v>
      </c>
      <c r="L18" s="8" t="s">
        <v>270</v>
      </c>
      <c r="M18" s="8" t="s">
        <v>321</v>
      </c>
    </row>
    <row r="19" spans="1:13">
      <c r="A19" s="21"/>
      <c r="B19" s="21"/>
      <c r="C19" s="21" t="s">
        <v>194</v>
      </c>
      <c r="D19" s="212" t="s">
        <v>50</v>
      </c>
      <c r="E19" s="213"/>
      <c r="F19" s="213"/>
      <c r="G19" s="213"/>
      <c r="H19" s="213"/>
      <c r="I19" s="213"/>
      <c r="J19" s="214"/>
      <c r="K19" s="53">
        <f>K20*4*0.2</f>
        <v>0.8</v>
      </c>
      <c r="L19" s="8"/>
      <c r="M19" s="8"/>
    </row>
    <row r="20" spans="1:13" ht="62.25" customHeight="1">
      <c r="A20" s="3"/>
      <c r="B20" s="3"/>
      <c r="C20" s="3"/>
      <c r="D20" s="7" t="s">
        <v>185</v>
      </c>
      <c r="E20" s="5" t="s">
        <v>51</v>
      </c>
      <c r="F20" s="12" t="s">
        <v>188</v>
      </c>
      <c r="G20" s="8" t="s">
        <v>117</v>
      </c>
      <c r="H20" s="8" t="s">
        <v>118</v>
      </c>
      <c r="I20" s="20" t="s">
        <v>356</v>
      </c>
      <c r="J20" s="8" t="s">
        <v>119</v>
      </c>
      <c r="K20" s="47">
        <v>1</v>
      </c>
      <c r="L20" s="8" t="s">
        <v>134</v>
      </c>
      <c r="M20" s="8" t="s">
        <v>318</v>
      </c>
    </row>
    <row r="21" spans="1:13" s="23" customFormat="1">
      <c r="A21" s="21"/>
      <c r="B21" s="21"/>
      <c r="C21" s="21" t="s">
        <v>195</v>
      </c>
      <c r="D21" s="215" t="s">
        <v>52</v>
      </c>
      <c r="E21" s="216"/>
      <c r="F21" s="216"/>
      <c r="G21" s="216"/>
      <c r="H21" s="216"/>
      <c r="I21" s="216"/>
      <c r="J21" s="217"/>
      <c r="K21" s="53">
        <f>K22*4*0.1</f>
        <v>0</v>
      </c>
      <c r="L21" s="8"/>
      <c r="M21" s="8"/>
    </row>
    <row r="22" spans="1:13" ht="116.25" customHeight="1">
      <c r="A22" s="3"/>
      <c r="B22" s="3"/>
      <c r="C22" s="3"/>
      <c r="D22" s="7" t="s">
        <v>185</v>
      </c>
      <c r="E22" s="5" t="s">
        <v>53</v>
      </c>
      <c r="F22" s="12" t="s">
        <v>188</v>
      </c>
      <c r="G22" s="8" t="s">
        <v>475</v>
      </c>
      <c r="H22" s="8" t="s">
        <v>0</v>
      </c>
      <c r="I22" s="19" t="s">
        <v>1</v>
      </c>
      <c r="J22" s="8" t="s">
        <v>3</v>
      </c>
      <c r="K22" s="49">
        <v>0</v>
      </c>
      <c r="L22" s="8" t="s">
        <v>272</v>
      </c>
      <c r="M22" s="8" t="s">
        <v>244</v>
      </c>
    </row>
    <row r="23" spans="1:13">
      <c r="A23" s="10"/>
      <c r="B23" s="10"/>
      <c r="C23" s="10" t="s">
        <v>196</v>
      </c>
      <c r="D23" s="215" t="s">
        <v>54</v>
      </c>
      <c r="E23" s="216"/>
      <c r="F23" s="216"/>
      <c r="G23" s="216"/>
      <c r="H23" s="216"/>
      <c r="I23" s="216"/>
      <c r="J23" s="217"/>
      <c r="K23" s="53">
        <f>K24*4*-0.1</f>
        <v>0</v>
      </c>
      <c r="L23" s="8"/>
      <c r="M23" s="8"/>
    </row>
    <row r="24" spans="1:13" ht="115.5" customHeight="1">
      <c r="A24" s="3"/>
      <c r="B24" s="3"/>
      <c r="C24" s="3"/>
      <c r="D24" s="7" t="s">
        <v>185</v>
      </c>
      <c r="E24" s="5" t="s">
        <v>128</v>
      </c>
      <c r="F24" s="12" t="s">
        <v>188</v>
      </c>
      <c r="G24" s="8" t="s">
        <v>236</v>
      </c>
      <c r="H24" s="16" t="s">
        <v>129</v>
      </c>
      <c r="I24" s="8" t="s">
        <v>120</v>
      </c>
      <c r="J24" s="8" t="s">
        <v>55</v>
      </c>
      <c r="K24" s="49">
        <v>0</v>
      </c>
      <c r="L24" s="8" t="s">
        <v>273</v>
      </c>
      <c r="M24" s="8" t="s">
        <v>310</v>
      </c>
    </row>
    <row r="25" spans="1:13" ht="12.75">
      <c r="A25" s="46"/>
      <c r="B25" s="139">
        <v>1.2</v>
      </c>
      <c r="C25" s="218" t="s">
        <v>210</v>
      </c>
      <c r="D25" s="219"/>
      <c r="E25" s="219"/>
      <c r="F25" s="219"/>
      <c r="G25" s="219"/>
      <c r="H25" s="219"/>
      <c r="I25" s="219"/>
      <c r="J25" s="220"/>
      <c r="K25" s="51">
        <f>(K26+K28+K30+K32+K34)*0.4*0.83333333</f>
        <v>2.4882666567136003</v>
      </c>
      <c r="L25" s="15"/>
      <c r="M25" s="15"/>
    </row>
    <row r="26" spans="1:13">
      <c r="A26" s="46"/>
      <c r="B26" s="46"/>
      <c r="C26" s="46" t="s">
        <v>211</v>
      </c>
      <c r="D26" s="221" t="s">
        <v>56</v>
      </c>
      <c r="E26" s="222"/>
      <c r="F26" s="222"/>
      <c r="G26" s="222"/>
      <c r="H26" s="222"/>
      <c r="I26" s="222"/>
      <c r="J26" s="223"/>
      <c r="K26" s="54">
        <f>K27*4*0.2666</f>
        <v>3.1992000000000003</v>
      </c>
      <c r="L26" s="8"/>
      <c r="M26" s="8"/>
    </row>
    <row r="27" spans="1:13" ht="173.25" customHeight="1">
      <c r="A27" s="3"/>
      <c r="B27" s="3"/>
      <c r="C27" s="3"/>
      <c r="D27" s="7" t="s">
        <v>185</v>
      </c>
      <c r="E27" s="5" t="s">
        <v>57</v>
      </c>
      <c r="F27" s="12" t="s">
        <v>188</v>
      </c>
      <c r="G27" s="8" t="s">
        <v>179</v>
      </c>
      <c r="H27" s="8" t="s">
        <v>353</v>
      </c>
      <c r="I27" s="8" t="s">
        <v>122</v>
      </c>
      <c r="J27" s="8" t="s">
        <v>121</v>
      </c>
      <c r="K27" s="49">
        <v>3</v>
      </c>
      <c r="L27" s="8" t="s">
        <v>289</v>
      </c>
      <c r="M27" s="8" t="s">
        <v>290</v>
      </c>
    </row>
    <row r="28" spans="1:13">
      <c r="A28" s="46"/>
      <c r="B28" s="46"/>
      <c r="C28" s="46" t="s">
        <v>212</v>
      </c>
      <c r="D28" s="221" t="s">
        <v>58</v>
      </c>
      <c r="E28" s="222"/>
      <c r="F28" s="222"/>
      <c r="G28" s="222"/>
      <c r="H28" s="222"/>
      <c r="I28" s="222"/>
      <c r="J28" s="223"/>
      <c r="K28" s="54">
        <f>K29*4*0.2666</f>
        <v>2.1328</v>
      </c>
      <c r="L28" s="8"/>
      <c r="M28" s="8"/>
    </row>
    <row r="29" spans="1:13" ht="123" customHeight="1">
      <c r="A29" s="3"/>
      <c r="B29" s="3"/>
      <c r="C29" s="3"/>
      <c r="D29" s="7" t="s">
        <v>185</v>
      </c>
      <c r="E29" s="8" t="s">
        <v>59</v>
      </c>
      <c r="F29" s="12" t="s">
        <v>188</v>
      </c>
      <c r="G29" s="8" t="s">
        <v>180</v>
      </c>
      <c r="H29" s="8" t="s">
        <v>123</v>
      </c>
      <c r="I29" s="8" t="s">
        <v>124</v>
      </c>
      <c r="J29" s="8" t="s">
        <v>60</v>
      </c>
      <c r="K29" s="47">
        <v>2</v>
      </c>
      <c r="L29" s="8" t="s">
        <v>275</v>
      </c>
      <c r="M29" s="8" t="s">
        <v>274</v>
      </c>
    </row>
    <row r="30" spans="1:13" ht="12.75" customHeight="1">
      <c r="A30" s="46"/>
      <c r="B30" s="46"/>
      <c r="C30" s="46" t="s">
        <v>213</v>
      </c>
      <c r="D30" s="224" t="s">
        <v>61</v>
      </c>
      <c r="E30" s="225"/>
      <c r="F30" s="225"/>
      <c r="G30" s="225"/>
      <c r="H30" s="225"/>
      <c r="I30" s="225"/>
      <c r="J30" s="226"/>
      <c r="K30" s="54">
        <f>K31*4*0.2666</f>
        <v>2.1328</v>
      </c>
      <c r="L30" s="8"/>
      <c r="M30" s="8"/>
    </row>
    <row r="31" spans="1:13" ht="159.75" customHeight="1">
      <c r="A31" s="3"/>
      <c r="B31" s="3"/>
      <c r="C31" s="3"/>
      <c r="D31" s="7" t="s">
        <v>185</v>
      </c>
      <c r="E31" s="5" t="s">
        <v>62</v>
      </c>
      <c r="F31" s="12" t="s">
        <v>188</v>
      </c>
      <c r="G31" s="8" t="s">
        <v>181</v>
      </c>
      <c r="H31" s="8" t="s">
        <v>125</v>
      </c>
      <c r="I31" s="8" t="s">
        <v>126</v>
      </c>
      <c r="J31" s="8" t="s">
        <v>470</v>
      </c>
      <c r="K31" s="47">
        <v>2</v>
      </c>
      <c r="L31" s="8" t="s">
        <v>292</v>
      </c>
      <c r="M31" s="8" t="s">
        <v>276</v>
      </c>
    </row>
    <row r="32" spans="1:13">
      <c r="A32" s="46"/>
      <c r="B32" s="46"/>
      <c r="C32" s="46" t="s">
        <v>214</v>
      </c>
      <c r="D32" s="224" t="s">
        <v>63</v>
      </c>
      <c r="E32" s="225"/>
      <c r="F32" s="225"/>
      <c r="G32" s="225"/>
      <c r="H32" s="225"/>
      <c r="I32" s="225"/>
      <c r="J32" s="226"/>
      <c r="K32" s="53">
        <f>K33*4*0.1</f>
        <v>0</v>
      </c>
      <c r="L32" s="8"/>
      <c r="M32" s="8"/>
    </row>
    <row r="33" spans="1:13" ht="88.5" customHeight="1">
      <c r="A33" s="3"/>
      <c r="B33" s="3"/>
      <c r="C33" s="3"/>
      <c r="D33" s="7" t="s">
        <v>185</v>
      </c>
      <c r="E33" s="8" t="s">
        <v>354</v>
      </c>
      <c r="F33" s="8" t="s">
        <v>188</v>
      </c>
      <c r="G33" s="8" t="s">
        <v>355</v>
      </c>
      <c r="H33" s="8" t="s">
        <v>471</v>
      </c>
      <c r="I33" s="8" t="s">
        <v>472</v>
      </c>
      <c r="J33" s="8" t="s">
        <v>473</v>
      </c>
      <c r="K33" s="47">
        <v>0</v>
      </c>
      <c r="L33" s="8" t="s">
        <v>311</v>
      </c>
      <c r="M33" s="8" t="s">
        <v>244</v>
      </c>
    </row>
    <row r="34" spans="1:13">
      <c r="A34" s="21"/>
      <c r="B34" s="21"/>
      <c r="C34" s="21" t="s">
        <v>215</v>
      </c>
      <c r="D34" s="215" t="s">
        <v>64</v>
      </c>
      <c r="E34" s="216"/>
      <c r="F34" s="216"/>
      <c r="G34" s="216"/>
      <c r="H34" s="216"/>
      <c r="I34" s="216"/>
      <c r="J34" s="217"/>
      <c r="K34" s="53">
        <f>K35*4*0.1</f>
        <v>0</v>
      </c>
      <c r="L34" s="8"/>
      <c r="M34" s="8"/>
    </row>
    <row r="35" spans="1:13" ht="123.75" customHeight="1">
      <c r="A35" s="3"/>
      <c r="B35" s="3"/>
      <c r="C35" s="3"/>
      <c r="D35" s="7" t="s">
        <v>185</v>
      </c>
      <c r="E35" s="5" t="s">
        <v>65</v>
      </c>
      <c r="F35" s="12" t="s">
        <v>188</v>
      </c>
      <c r="G35" s="8" t="s">
        <v>474</v>
      </c>
      <c r="H35" s="8" t="s">
        <v>2</v>
      </c>
      <c r="I35" s="19" t="s">
        <v>242</v>
      </c>
      <c r="J35" s="8" t="s">
        <v>135</v>
      </c>
      <c r="K35" s="49">
        <v>0</v>
      </c>
      <c r="L35" s="8" t="s">
        <v>313</v>
      </c>
      <c r="M35" s="8" t="s">
        <v>244</v>
      </c>
    </row>
    <row r="36" spans="1:13" ht="12" customHeight="1">
      <c r="A36" s="46"/>
      <c r="B36" s="139">
        <v>1.3</v>
      </c>
      <c r="C36" s="227" t="s">
        <v>216</v>
      </c>
      <c r="D36" s="228"/>
      <c r="E36" s="228"/>
      <c r="F36" s="228"/>
      <c r="G36" s="228"/>
      <c r="H36" s="228"/>
      <c r="I36" s="228"/>
      <c r="J36" s="229"/>
      <c r="K36" s="51">
        <f>(K37+K39+K41+K43+K45)*0.3*0.83333333</f>
        <v>1.7999999927999997</v>
      </c>
      <c r="L36" s="15"/>
      <c r="M36" s="15"/>
    </row>
    <row r="37" spans="1:13">
      <c r="A37" s="46"/>
      <c r="B37" s="46"/>
      <c r="C37" s="46" t="s">
        <v>217</v>
      </c>
      <c r="D37" s="221" t="s">
        <v>66</v>
      </c>
      <c r="E37" s="222"/>
      <c r="F37" s="222"/>
      <c r="G37" s="222"/>
      <c r="H37" s="222"/>
      <c r="I37" s="222"/>
      <c r="J37" s="223"/>
      <c r="K37" s="53">
        <f>K38*4*0.6</f>
        <v>4.8</v>
      </c>
      <c r="L37" s="8"/>
      <c r="M37" s="8"/>
    </row>
    <row r="38" spans="1:13" ht="102" customHeight="1">
      <c r="A38" s="3"/>
      <c r="B38" s="3"/>
      <c r="C38" s="3"/>
      <c r="D38" s="7" t="s">
        <v>185</v>
      </c>
      <c r="E38" s="8" t="s">
        <v>67</v>
      </c>
      <c r="F38" s="12" t="s">
        <v>188</v>
      </c>
      <c r="G38" s="8" t="s">
        <v>179</v>
      </c>
      <c r="H38" s="8" t="s">
        <v>4</v>
      </c>
      <c r="I38" s="8" t="s">
        <v>5</v>
      </c>
      <c r="J38" s="8" t="s">
        <v>6</v>
      </c>
      <c r="K38" s="47">
        <v>2</v>
      </c>
      <c r="L38" s="8" t="s">
        <v>277</v>
      </c>
      <c r="M38" s="8" t="s">
        <v>278</v>
      </c>
    </row>
    <row r="39" spans="1:13" ht="12.75" customHeight="1">
      <c r="A39" s="46"/>
      <c r="B39" s="46"/>
      <c r="C39" s="46" t="s">
        <v>218</v>
      </c>
      <c r="D39" s="224" t="s">
        <v>68</v>
      </c>
      <c r="E39" s="225"/>
      <c r="F39" s="225"/>
      <c r="G39" s="225"/>
      <c r="H39" s="225"/>
      <c r="I39" s="225"/>
      <c r="J39" s="226"/>
      <c r="K39" s="53">
        <f>K40*4*0.3</f>
        <v>2.4</v>
      </c>
      <c r="L39" s="8"/>
      <c r="M39" s="8"/>
    </row>
    <row r="40" spans="1:13" ht="102.75" customHeight="1">
      <c r="A40" s="3"/>
      <c r="B40" s="3"/>
      <c r="C40" s="3"/>
      <c r="D40" s="18" t="s">
        <v>185</v>
      </c>
      <c r="E40" s="8" t="s">
        <v>238</v>
      </c>
      <c r="F40" s="12" t="s">
        <v>188</v>
      </c>
      <c r="G40" s="8" t="s">
        <v>172</v>
      </c>
      <c r="H40" s="8" t="s">
        <v>7</v>
      </c>
      <c r="I40" s="8" t="s">
        <v>8</v>
      </c>
      <c r="J40" s="8" t="s">
        <v>9</v>
      </c>
      <c r="K40" s="47">
        <v>2</v>
      </c>
      <c r="L40" s="8" t="s">
        <v>136</v>
      </c>
      <c r="M40" s="8" t="s">
        <v>302</v>
      </c>
    </row>
    <row r="41" spans="1:13" ht="12.75" customHeight="1">
      <c r="A41" s="46"/>
      <c r="B41" s="46"/>
      <c r="C41" s="46" t="s">
        <v>219</v>
      </c>
      <c r="D41" s="224" t="s">
        <v>69</v>
      </c>
      <c r="E41" s="225"/>
      <c r="F41" s="225"/>
      <c r="G41" s="225"/>
      <c r="H41" s="225"/>
      <c r="I41" s="225"/>
      <c r="J41" s="226"/>
      <c r="K41" s="53">
        <f>K42*4*-0.1</f>
        <v>0</v>
      </c>
      <c r="L41" s="8"/>
      <c r="M41" s="8"/>
    </row>
    <row r="42" spans="1:13" ht="63.75" customHeight="1">
      <c r="A42" s="3"/>
      <c r="B42" s="3"/>
      <c r="C42" s="3"/>
      <c r="D42" s="18" t="s">
        <v>185</v>
      </c>
      <c r="E42" s="8" t="s">
        <v>239</v>
      </c>
      <c r="F42" s="12" t="s">
        <v>188</v>
      </c>
      <c r="G42" s="8" t="s">
        <v>172</v>
      </c>
      <c r="H42" s="8" t="s">
        <v>171</v>
      </c>
      <c r="I42" s="19" t="s">
        <v>10</v>
      </c>
      <c r="J42" s="8" t="s">
        <v>11</v>
      </c>
      <c r="K42" s="47">
        <v>0</v>
      </c>
      <c r="L42" s="8" t="s">
        <v>245</v>
      </c>
      <c r="M42" s="8" t="s">
        <v>246</v>
      </c>
    </row>
    <row r="43" spans="1:13" ht="12.75" customHeight="1">
      <c r="A43" s="46"/>
      <c r="B43" s="46"/>
      <c r="C43" s="46" t="s">
        <v>220</v>
      </c>
      <c r="D43" s="224" t="s">
        <v>70</v>
      </c>
      <c r="E43" s="225"/>
      <c r="F43" s="225"/>
      <c r="G43" s="225"/>
      <c r="H43" s="225"/>
      <c r="I43" s="225"/>
      <c r="J43" s="226"/>
      <c r="K43" s="53">
        <f>K44*4*0.1</f>
        <v>0</v>
      </c>
      <c r="L43" s="8"/>
      <c r="M43" s="8"/>
    </row>
    <row r="44" spans="1:13" ht="64.5" customHeight="1">
      <c r="A44" s="3"/>
      <c r="B44" s="3"/>
      <c r="C44" s="3"/>
      <c r="D44" s="18" t="s">
        <v>185</v>
      </c>
      <c r="E44" s="8" t="s">
        <v>240</v>
      </c>
      <c r="F44" s="12" t="s">
        <v>188</v>
      </c>
      <c r="G44" s="8" t="s">
        <v>172</v>
      </c>
      <c r="H44" s="8" t="s">
        <v>154</v>
      </c>
      <c r="I44" s="19" t="s">
        <v>12</v>
      </c>
      <c r="J44" s="8" t="s">
        <v>13</v>
      </c>
      <c r="K44" s="47">
        <v>0</v>
      </c>
      <c r="L44" s="8" t="s">
        <v>312</v>
      </c>
      <c r="M44" s="8" t="s">
        <v>246</v>
      </c>
    </row>
    <row r="45" spans="1:13" ht="12.75" customHeight="1">
      <c r="A45" s="21"/>
      <c r="B45" s="21"/>
      <c r="C45" s="21" t="s">
        <v>221</v>
      </c>
      <c r="D45" s="215" t="s">
        <v>71</v>
      </c>
      <c r="E45" s="216"/>
      <c r="F45" s="216"/>
      <c r="G45" s="216"/>
      <c r="H45" s="216"/>
      <c r="I45" s="216"/>
      <c r="J45" s="217"/>
      <c r="K45" s="53">
        <f>K46*4*0.1</f>
        <v>0</v>
      </c>
      <c r="L45" s="8"/>
      <c r="M45" s="8"/>
    </row>
    <row r="46" spans="1:13" ht="123" customHeight="1">
      <c r="A46" s="3"/>
      <c r="B46" s="3"/>
      <c r="C46" s="3"/>
      <c r="D46" s="7" t="s">
        <v>185</v>
      </c>
      <c r="E46" s="5" t="s">
        <v>72</v>
      </c>
      <c r="F46" s="12" t="s">
        <v>188</v>
      </c>
      <c r="G46" s="8" t="s">
        <v>357</v>
      </c>
      <c r="H46" s="8" t="s">
        <v>14</v>
      </c>
      <c r="I46" s="8" t="s">
        <v>451</v>
      </c>
      <c r="J46" s="8" t="s">
        <v>137</v>
      </c>
      <c r="K46" s="49">
        <v>0</v>
      </c>
      <c r="L46" s="8" t="s">
        <v>313</v>
      </c>
      <c r="M46" s="8" t="s">
        <v>244</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D32:J32"/>
    <mergeCell ref="D34:J34"/>
    <mergeCell ref="C36:J36"/>
    <mergeCell ref="D45:J45"/>
    <mergeCell ref="D37:J37"/>
    <mergeCell ref="D39:J39"/>
    <mergeCell ref="D41:J41"/>
    <mergeCell ref="D43:J43"/>
    <mergeCell ref="D21:J21"/>
    <mergeCell ref="D23:J23"/>
    <mergeCell ref="C25:J25"/>
    <mergeCell ref="D26:J26"/>
    <mergeCell ref="D28:J28"/>
    <mergeCell ref="D30:J30"/>
    <mergeCell ref="F3:J3"/>
    <mergeCell ref="A3:E4"/>
    <mergeCell ref="D7:J7"/>
    <mergeCell ref="D11:J11"/>
    <mergeCell ref="D16:J16"/>
    <mergeCell ref="D19:J19"/>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M22" sqref="M22"/>
    </sheetView>
  </sheetViews>
  <sheetFormatPr defaultRowHeight="12.75"/>
  <cols>
    <col min="1" max="1" width="3.7109375" style="141" customWidth="1"/>
    <col min="2" max="2" width="3.7109375" style="140" customWidth="1"/>
    <col min="3" max="3" width="5" style="141" customWidth="1"/>
    <col min="4" max="4" width="3.5703125" style="140" customWidth="1"/>
    <col min="5" max="5" width="21.7109375" style="142" customWidth="1"/>
    <col min="6" max="6" width="12.7109375" style="143" customWidth="1"/>
    <col min="7" max="7" width="21.42578125" style="143" customWidth="1"/>
    <col min="8" max="8" width="24.5703125" style="143" customWidth="1"/>
    <col min="9" max="9" width="22.42578125" style="143" customWidth="1"/>
    <col min="10" max="10" width="27.140625" style="143" customWidth="1"/>
    <col min="11" max="11" width="10" style="50" bestFit="1" customWidth="1"/>
    <col min="12" max="12" width="28.140625" style="11" customWidth="1"/>
    <col min="13" max="13" width="19.42578125" style="11" customWidth="1"/>
  </cols>
  <sheetData>
    <row r="1" spans="1:13" ht="15.75">
      <c r="A1" s="87" t="s">
        <v>367</v>
      </c>
      <c r="L1" s="87"/>
    </row>
    <row r="3" spans="1:13" s="23" customFormat="1" ht="15.75" customHeight="1">
      <c r="A3" s="230" t="s">
        <v>186</v>
      </c>
      <c r="B3" s="231"/>
      <c r="C3" s="231"/>
      <c r="D3" s="231"/>
      <c r="E3" s="232"/>
      <c r="F3" s="236" t="s">
        <v>187</v>
      </c>
      <c r="G3" s="237"/>
      <c r="H3" s="237"/>
      <c r="I3" s="237"/>
      <c r="J3" s="238"/>
      <c r="K3" s="59"/>
      <c r="L3" s="60"/>
      <c r="M3" s="60"/>
    </row>
    <row r="4" spans="1:13" s="23" customFormat="1" ht="24" customHeight="1" thickBot="1">
      <c r="A4" s="233"/>
      <c r="B4" s="234"/>
      <c r="C4" s="234"/>
      <c r="D4" s="234"/>
      <c r="E4" s="235"/>
      <c r="F4" s="144" t="s">
        <v>234</v>
      </c>
      <c r="G4" s="144" t="s">
        <v>237</v>
      </c>
      <c r="H4" s="144" t="s">
        <v>231</v>
      </c>
      <c r="I4" s="144" t="s">
        <v>232</v>
      </c>
      <c r="J4" s="145" t="s">
        <v>233</v>
      </c>
      <c r="K4" s="57" t="s">
        <v>228</v>
      </c>
      <c r="L4" s="57" t="s">
        <v>229</v>
      </c>
      <c r="M4" s="57" t="s">
        <v>230</v>
      </c>
    </row>
    <row r="5" spans="1:13" s="91" customFormat="1" ht="16.5" thickTop="1">
      <c r="A5" s="146">
        <v>2</v>
      </c>
      <c r="B5" s="241" t="s">
        <v>197</v>
      </c>
      <c r="C5" s="242"/>
      <c r="D5" s="242"/>
      <c r="E5" s="242"/>
      <c r="F5" s="242"/>
      <c r="G5" s="242"/>
      <c r="H5" s="242"/>
      <c r="I5" s="242"/>
      <c r="J5" s="243"/>
      <c r="K5" s="162">
        <f>(K6+K13+K15+K28+K30)*0.83333333</f>
        <v>5.3994026617700559</v>
      </c>
      <c r="L5" s="163"/>
      <c r="M5" s="163"/>
    </row>
    <row r="6" spans="1:13" s="91" customFormat="1">
      <c r="A6" s="147"/>
      <c r="B6" s="148">
        <v>2.1</v>
      </c>
      <c r="C6" s="244" t="s">
        <v>198</v>
      </c>
      <c r="D6" s="245"/>
      <c r="E6" s="245"/>
      <c r="F6" s="245"/>
      <c r="G6" s="245"/>
      <c r="H6" s="245"/>
      <c r="I6" s="245"/>
      <c r="J6" s="246"/>
      <c r="K6" s="51">
        <f>((K8+K10+K12)*1.33)*0.25*0.83333333</f>
        <v>2.2166666578000003</v>
      </c>
      <c r="L6" s="93"/>
      <c r="M6" s="93"/>
    </row>
    <row r="7" spans="1:13" s="23" customFormat="1" ht="12">
      <c r="A7" s="149"/>
      <c r="B7" s="150"/>
      <c r="C7" s="149" t="s">
        <v>199</v>
      </c>
      <c r="D7" s="253" t="s">
        <v>73</v>
      </c>
      <c r="E7" s="254"/>
      <c r="F7" s="254"/>
      <c r="G7" s="254"/>
      <c r="H7" s="254"/>
      <c r="I7" s="254"/>
      <c r="J7" s="255"/>
      <c r="K7" s="46"/>
      <c r="L7" s="94"/>
      <c r="M7" s="94"/>
    </row>
    <row r="8" spans="1:13" s="2" customFormat="1" ht="100.5" customHeight="1">
      <c r="A8" s="151"/>
      <c r="B8" s="152"/>
      <c r="C8" s="151"/>
      <c r="D8" s="152" t="s">
        <v>185</v>
      </c>
      <c r="E8" s="153" t="s">
        <v>169</v>
      </c>
      <c r="F8" s="154" t="s">
        <v>188</v>
      </c>
      <c r="G8" s="25" t="s">
        <v>452</v>
      </c>
      <c r="H8" s="25" t="s">
        <v>369</v>
      </c>
      <c r="I8" s="25" t="s">
        <v>453</v>
      </c>
      <c r="J8" s="25" t="s">
        <v>454</v>
      </c>
      <c r="K8" s="47">
        <v>3</v>
      </c>
      <c r="L8" s="5" t="s">
        <v>299</v>
      </c>
      <c r="M8" s="5" t="s">
        <v>323</v>
      </c>
    </row>
    <row r="9" spans="1:13" s="2" customFormat="1" ht="14.25" customHeight="1">
      <c r="A9" s="155"/>
      <c r="B9" s="156"/>
      <c r="C9" s="155" t="s">
        <v>200</v>
      </c>
      <c r="D9" s="256" t="s">
        <v>74</v>
      </c>
      <c r="E9" s="257"/>
      <c r="F9" s="257"/>
      <c r="G9" s="257"/>
      <c r="H9" s="257"/>
      <c r="I9" s="257"/>
      <c r="J9" s="258"/>
      <c r="K9" s="47"/>
      <c r="L9" s="5"/>
      <c r="M9" s="5"/>
    </row>
    <row r="10" spans="1:13" s="2" customFormat="1" ht="123.75" customHeight="1">
      <c r="A10" s="151"/>
      <c r="B10" s="152"/>
      <c r="C10" s="151"/>
      <c r="D10" s="152" t="s">
        <v>185</v>
      </c>
      <c r="E10" s="153" t="s">
        <v>75</v>
      </c>
      <c r="F10" s="25" t="s">
        <v>188</v>
      </c>
      <c r="G10" s="25" t="s">
        <v>166</v>
      </c>
      <c r="H10" s="25" t="s">
        <v>167</v>
      </c>
      <c r="I10" s="25" t="s">
        <v>368</v>
      </c>
      <c r="J10" s="25" t="s">
        <v>168</v>
      </c>
      <c r="K10" s="47">
        <v>3</v>
      </c>
      <c r="L10" s="17" t="s">
        <v>317</v>
      </c>
      <c r="M10" s="5" t="s">
        <v>318</v>
      </c>
    </row>
    <row r="11" spans="1:13" s="2" customFormat="1" ht="14.25" customHeight="1">
      <c r="A11" s="155"/>
      <c r="B11" s="156"/>
      <c r="C11" s="155" t="s">
        <v>201</v>
      </c>
      <c r="D11" s="256" t="s">
        <v>76</v>
      </c>
      <c r="E11" s="257"/>
      <c r="F11" s="257"/>
      <c r="G11" s="257"/>
      <c r="H11" s="257"/>
      <c r="I11" s="257"/>
      <c r="J11" s="258"/>
      <c r="K11" s="47"/>
      <c r="L11" s="5"/>
      <c r="M11" s="5"/>
    </row>
    <row r="12" spans="1:13" s="2" customFormat="1" ht="136.5" customHeight="1">
      <c r="A12" s="151"/>
      <c r="B12" s="152"/>
      <c r="C12" s="151"/>
      <c r="D12" s="152" t="s">
        <v>185</v>
      </c>
      <c r="E12" s="153" t="s">
        <v>77</v>
      </c>
      <c r="F12" s="25" t="s">
        <v>188</v>
      </c>
      <c r="G12" s="25" t="s">
        <v>155</v>
      </c>
      <c r="H12" s="25" t="s">
        <v>78</v>
      </c>
      <c r="I12" s="25" t="s">
        <v>79</v>
      </c>
      <c r="J12" s="25" t="s">
        <v>80</v>
      </c>
      <c r="K12" s="47">
        <v>2</v>
      </c>
      <c r="L12" s="5" t="s">
        <v>315</v>
      </c>
      <c r="M12" s="5" t="s">
        <v>314</v>
      </c>
    </row>
    <row r="13" spans="1:13" s="2" customFormat="1" ht="13.5" customHeight="1">
      <c r="A13" s="155"/>
      <c r="B13" s="148">
        <v>2.2000000000000002</v>
      </c>
      <c r="C13" s="244" t="s">
        <v>202</v>
      </c>
      <c r="D13" s="245"/>
      <c r="E13" s="245"/>
      <c r="F13" s="245"/>
      <c r="G13" s="245"/>
      <c r="H13" s="245"/>
      <c r="I13" s="245"/>
      <c r="J13" s="246"/>
      <c r="K13" s="51">
        <f>K14*0.83333333</f>
        <v>1.66666666</v>
      </c>
      <c r="L13" s="4"/>
      <c r="M13" s="44"/>
    </row>
    <row r="14" spans="1:13" s="2" customFormat="1" ht="66.75" customHeight="1">
      <c r="A14" s="151"/>
      <c r="B14" s="152"/>
      <c r="C14" s="157" t="s">
        <v>207</v>
      </c>
      <c r="D14" s="239" t="s">
        <v>81</v>
      </c>
      <c r="E14" s="240"/>
      <c r="F14" s="25" t="s">
        <v>188</v>
      </c>
      <c r="G14" s="25" t="s">
        <v>455</v>
      </c>
      <c r="H14" s="25" t="s">
        <v>461</v>
      </c>
      <c r="I14" s="25" t="s">
        <v>462</v>
      </c>
      <c r="J14" s="25" t="s">
        <v>463</v>
      </c>
      <c r="K14" s="47">
        <v>2</v>
      </c>
      <c r="L14" s="17" t="s">
        <v>138</v>
      </c>
      <c r="M14" s="5" t="s">
        <v>325</v>
      </c>
    </row>
    <row r="15" spans="1:13" s="2" customFormat="1" ht="12" customHeight="1">
      <c r="A15" s="155"/>
      <c r="B15" s="148">
        <v>2.2999999999999998</v>
      </c>
      <c r="C15" s="244" t="s">
        <v>203</v>
      </c>
      <c r="D15" s="245"/>
      <c r="E15" s="245"/>
      <c r="F15" s="245"/>
      <c r="G15" s="245"/>
      <c r="H15" s="245"/>
      <c r="I15" s="245"/>
      <c r="J15" s="246"/>
      <c r="K15" s="51">
        <f>(K16+K18+K24)*0.25*0.83333333</f>
        <v>1.7626165722412004</v>
      </c>
      <c r="L15" s="44"/>
      <c r="M15" s="44"/>
    </row>
    <row r="16" spans="1:13" s="2" customFormat="1" ht="12" customHeight="1">
      <c r="A16" s="155"/>
      <c r="B16" s="156"/>
      <c r="C16" s="155" t="s">
        <v>438</v>
      </c>
      <c r="D16" s="256" t="s">
        <v>82</v>
      </c>
      <c r="E16" s="257"/>
      <c r="F16" s="257"/>
      <c r="G16" s="257"/>
      <c r="H16" s="257"/>
      <c r="I16" s="257"/>
      <c r="J16" s="258"/>
      <c r="K16" s="48">
        <f>K17*4*0.13333</f>
        <v>1.06664</v>
      </c>
      <c r="L16" s="5"/>
      <c r="M16" s="5"/>
    </row>
    <row r="17" spans="1:13" s="2" customFormat="1" ht="50.25" customHeight="1">
      <c r="A17" s="151"/>
      <c r="B17" s="152"/>
      <c r="C17" s="151"/>
      <c r="D17" s="152" t="s">
        <v>185</v>
      </c>
      <c r="E17" s="153" t="s">
        <v>222</v>
      </c>
      <c r="F17" s="25" t="s">
        <v>188</v>
      </c>
      <c r="G17" s="25" t="s">
        <v>83</v>
      </c>
      <c r="H17" s="25" t="s">
        <v>84</v>
      </c>
      <c r="I17" s="25" t="s">
        <v>85</v>
      </c>
      <c r="J17" s="25" t="s">
        <v>86</v>
      </c>
      <c r="K17" s="47">
        <v>2</v>
      </c>
      <c r="L17" s="5" t="s">
        <v>281</v>
      </c>
      <c r="M17" s="5" t="s">
        <v>324</v>
      </c>
    </row>
    <row r="18" spans="1:13" s="2" customFormat="1" ht="12" customHeight="1">
      <c r="A18" s="155"/>
      <c r="B18" s="156"/>
      <c r="C18" s="155" t="s">
        <v>439</v>
      </c>
      <c r="D18" s="256" t="s">
        <v>87</v>
      </c>
      <c r="E18" s="257"/>
      <c r="F18" s="257"/>
      <c r="G18" s="257"/>
      <c r="H18" s="257"/>
      <c r="I18" s="257"/>
      <c r="J18" s="258"/>
      <c r="K18" s="48">
        <f>((K19*2)+(K20*0.5)+(K21*0.5)+(K22*2)+(K23))*0.6666666*0.466</f>
        <v>4.1939995805999999</v>
      </c>
      <c r="L18" s="5"/>
      <c r="M18" s="5"/>
    </row>
    <row r="19" spans="1:13" s="2" customFormat="1" ht="41.25" customHeight="1">
      <c r="A19" s="151"/>
      <c r="B19" s="152"/>
      <c r="C19" s="151"/>
      <c r="D19" s="156" t="s">
        <v>185</v>
      </c>
      <c r="E19" s="25" t="s">
        <v>88</v>
      </c>
      <c r="F19" s="25" t="s">
        <v>188</v>
      </c>
      <c r="G19" s="25" t="s">
        <v>223</v>
      </c>
      <c r="H19" s="25" t="s">
        <v>156</v>
      </c>
      <c r="I19" s="25" t="s">
        <v>157</v>
      </c>
      <c r="J19" s="25" t="s">
        <v>158</v>
      </c>
      <c r="K19" s="47">
        <v>3</v>
      </c>
      <c r="L19" s="5" t="s">
        <v>279</v>
      </c>
      <c r="M19" s="5" t="s">
        <v>320</v>
      </c>
    </row>
    <row r="20" spans="1:13" s="9" customFormat="1" ht="77.25" customHeight="1">
      <c r="A20" s="158"/>
      <c r="B20" s="159"/>
      <c r="C20" s="158"/>
      <c r="D20" s="150" t="s">
        <v>189</v>
      </c>
      <c r="E20" s="160" t="s">
        <v>139</v>
      </c>
      <c r="F20" s="160" t="s">
        <v>188</v>
      </c>
      <c r="G20" s="160" t="s">
        <v>144</v>
      </c>
      <c r="H20" s="160" t="s">
        <v>143</v>
      </c>
      <c r="I20" s="160" t="s">
        <v>142</v>
      </c>
      <c r="J20" s="160" t="s">
        <v>159</v>
      </c>
      <c r="K20" s="49">
        <v>2</v>
      </c>
      <c r="L20" s="24" t="s">
        <v>249</v>
      </c>
      <c r="M20" s="24" t="s">
        <v>326</v>
      </c>
    </row>
    <row r="21" spans="1:13" s="2" customFormat="1" ht="39.75" customHeight="1">
      <c r="A21" s="151"/>
      <c r="B21" s="152"/>
      <c r="C21" s="151"/>
      <c r="D21" s="156" t="s">
        <v>204</v>
      </c>
      <c r="E21" s="25" t="s">
        <v>140</v>
      </c>
      <c r="F21" s="25" t="s">
        <v>188</v>
      </c>
      <c r="G21" s="25" t="s">
        <v>223</v>
      </c>
      <c r="H21" s="197"/>
      <c r="I21" s="25"/>
      <c r="J21" s="25" t="s">
        <v>224</v>
      </c>
      <c r="K21" s="47">
        <v>3</v>
      </c>
      <c r="L21" s="5" t="s">
        <v>255</v>
      </c>
      <c r="M21" s="5" t="s">
        <v>322</v>
      </c>
    </row>
    <row r="22" spans="1:13" s="2" customFormat="1" ht="52.5" customHeight="1">
      <c r="A22" s="151"/>
      <c r="B22" s="152"/>
      <c r="C22" s="151"/>
      <c r="D22" s="156" t="s">
        <v>192</v>
      </c>
      <c r="E22" s="25" t="s">
        <v>141</v>
      </c>
      <c r="F22" s="25" t="s">
        <v>188</v>
      </c>
      <c r="G22" s="25" t="s">
        <v>160</v>
      </c>
      <c r="H22" s="25" t="s">
        <v>161</v>
      </c>
      <c r="I22" s="25" t="s">
        <v>162</v>
      </c>
      <c r="J22" s="25" t="s">
        <v>89</v>
      </c>
      <c r="K22" s="47">
        <v>1</v>
      </c>
      <c r="L22" s="5" t="s">
        <v>295</v>
      </c>
      <c r="M22" s="5" t="s">
        <v>296</v>
      </c>
    </row>
    <row r="23" spans="1:13" s="2" customFormat="1" ht="36">
      <c r="A23" s="151"/>
      <c r="B23" s="152"/>
      <c r="C23" s="151"/>
      <c r="D23" s="156" t="s">
        <v>205</v>
      </c>
      <c r="E23" s="25" t="s">
        <v>145</v>
      </c>
      <c r="F23" s="198" t="s">
        <v>188</v>
      </c>
      <c r="G23" s="25" t="s">
        <v>223</v>
      </c>
      <c r="H23" s="197"/>
      <c r="I23" s="25"/>
      <c r="J23" s="25" t="s">
        <v>224</v>
      </c>
      <c r="K23" s="47">
        <v>3</v>
      </c>
      <c r="L23" s="5" t="s">
        <v>256</v>
      </c>
      <c r="M23" s="5" t="s">
        <v>322</v>
      </c>
    </row>
    <row r="24" spans="1:13" s="2" customFormat="1" ht="12">
      <c r="A24" s="155"/>
      <c r="B24" s="156"/>
      <c r="C24" s="155" t="s">
        <v>440</v>
      </c>
      <c r="D24" s="247" t="s">
        <v>386</v>
      </c>
      <c r="E24" s="248"/>
      <c r="F24" s="248"/>
      <c r="G24" s="248"/>
      <c r="H24" s="248"/>
      <c r="I24" s="248"/>
      <c r="J24" s="249"/>
      <c r="K24" s="48">
        <f>(K25+K26+K27)*1.3333*0.4</f>
        <v>3.1999200000000001</v>
      </c>
      <c r="L24" s="5"/>
      <c r="M24" s="5"/>
    </row>
    <row r="25" spans="1:13" s="2" customFormat="1" ht="63.75" customHeight="1">
      <c r="A25" s="151"/>
      <c r="B25" s="152"/>
      <c r="C25" s="151"/>
      <c r="D25" s="152" t="s">
        <v>185</v>
      </c>
      <c r="E25" s="25" t="s">
        <v>146</v>
      </c>
      <c r="F25" s="25" t="s">
        <v>188</v>
      </c>
      <c r="G25" s="25" t="s">
        <v>223</v>
      </c>
      <c r="H25" s="197" t="s">
        <v>163</v>
      </c>
      <c r="I25" s="25" t="s">
        <v>147</v>
      </c>
      <c r="J25" s="25" t="s">
        <v>464</v>
      </c>
      <c r="K25" s="47">
        <v>2</v>
      </c>
      <c r="L25" s="5" t="s">
        <v>248</v>
      </c>
      <c r="M25" s="5" t="s">
        <v>247</v>
      </c>
    </row>
    <row r="26" spans="1:13" s="2" customFormat="1" ht="39" customHeight="1">
      <c r="A26" s="151"/>
      <c r="B26" s="152"/>
      <c r="C26" s="151"/>
      <c r="D26" s="152" t="s">
        <v>189</v>
      </c>
      <c r="E26" s="25" t="s">
        <v>206</v>
      </c>
      <c r="F26" s="25" t="s">
        <v>188</v>
      </c>
      <c r="G26" s="25" t="s">
        <v>223</v>
      </c>
      <c r="H26" s="25" t="s">
        <v>163</v>
      </c>
      <c r="I26" s="25" t="s">
        <v>147</v>
      </c>
      <c r="J26" s="25" t="s">
        <v>464</v>
      </c>
      <c r="K26" s="47">
        <v>1</v>
      </c>
      <c r="L26" s="5" t="s">
        <v>297</v>
      </c>
      <c r="M26" s="5" t="s">
        <v>298</v>
      </c>
    </row>
    <row r="27" spans="1:13" s="2" customFormat="1" ht="40.5" customHeight="1">
      <c r="A27" s="151"/>
      <c r="B27" s="152"/>
      <c r="C27" s="151"/>
      <c r="D27" s="152" t="s">
        <v>204</v>
      </c>
      <c r="E27" s="25" t="s">
        <v>148</v>
      </c>
      <c r="F27" s="25" t="s">
        <v>188</v>
      </c>
      <c r="G27" s="25" t="s">
        <v>223</v>
      </c>
      <c r="H27" s="197" t="s">
        <v>149</v>
      </c>
      <c r="I27" s="25" t="s">
        <v>150</v>
      </c>
      <c r="J27" s="25" t="s">
        <v>151</v>
      </c>
      <c r="K27" s="47">
        <v>3</v>
      </c>
      <c r="L27" s="5" t="s">
        <v>250</v>
      </c>
      <c r="M27" s="5" t="s">
        <v>251</v>
      </c>
    </row>
    <row r="28" spans="1:13" s="1" customFormat="1">
      <c r="A28" s="161"/>
      <c r="B28" s="148">
        <v>2.4</v>
      </c>
      <c r="C28" s="250" t="s">
        <v>152</v>
      </c>
      <c r="D28" s="251"/>
      <c r="E28" s="251"/>
      <c r="F28" s="251"/>
      <c r="G28" s="251"/>
      <c r="H28" s="251"/>
      <c r="I28" s="251"/>
      <c r="J28" s="252"/>
      <c r="K28" s="165">
        <f>K29*4*0.1*0.83333333</f>
        <v>0.33333333200000004</v>
      </c>
      <c r="L28" s="45"/>
      <c r="M28" s="45"/>
    </row>
    <row r="29" spans="1:13" s="2" customFormat="1" ht="100.5" customHeight="1">
      <c r="A29" s="151"/>
      <c r="B29" s="152"/>
      <c r="C29" s="151"/>
      <c r="D29" s="152" t="s">
        <v>185</v>
      </c>
      <c r="E29" s="153" t="s">
        <v>468</v>
      </c>
      <c r="F29" s="25" t="s">
        <v>188</v>
      </c>
      <c r="G29" s="25" t="s">
        <v>164</v>
      </c>
      <c r="H29" s="25" t="s">
        <v>225</v>
      </c>
      <c r="I29" s="25" t="s">
        <v>165</v>
      </c>
      <c r="J29" s="25" t="s">
        <v>465</v>
      </c>
      <c r="K29" s="47">
        <v>1</v>
      </c>
      <c r="L29" s="5" t="s">
        <v>252</v>
      </c>
      <c r="M29" s="5" t="s">
        <v>253</v>
      </c>
    </row>
    <row r="30" spans="1:13" s="1" customFormat="1">
      <c r="A30" s="161"/>
      <c r="B30" s="148">
        <v>2.5</v>
      </c>
      <c r="C30" s="250" t="s">
        <v>153</v>
      </c>
      <c r="D30" s="251"/>
      <c r="E30" s="251"/>
      <c r="F30" s="251"/>
      <c r="G30" s="251"/>
      <c r="H30" s="251"/>
      <c r="I30" s="251"/>
      <c r="J30" s="252"/>
      <c r="K30" s="164">
        <f>K31*4*0.15*0.83333333</f>
        <v>0.49999999799999995</v>
      </c>
      <c r="L30" s="45"/>
      <c r="M30" s="45"/>
    </row>
    <row r="31" spans="1:13" s="2" customFormat="1" ht="135" customHeight="1">
      <c r="A31" s="151"/>
      <c r="B31" s="152"/>
      <c r="C31" s="151"/>
      <c r="D31" s="152" t="s">
        <v>185</v>
      </c>
      <c r="E31" s="153" t="s">
        <v>469</v>
      </c>
      <c r="F31" s="25" t="s">
        <v>188</v>
      </c>
      <c r="G31" s="25" t="s">
        <v>466</v>
      </c>
      <c r="H31" s="25" t="s">
        <v>358</v>
      </c>
      <c r="I31" s="25" t="s">
        <v>467</v>
      </c>
      <c r="J31" s="25" t="s">
        <v>90</v>
      </c>
      <c r="K31" s="47">
        <v>1</v>
      </c>
      <c r="L31" s="5" t="s">
        <v>280</v>
      </c>
      <c r="M31" s="5" t="s">
        <v>316</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C28:J28"/>
    <mergeCell ref="C30:J30"/>
    <mergeCell ref="C6:J6"/>
    <mergeCell ref="D7:J7"/>
    <mergeCell ref="D9:J9"/>
    <mergeCell ref="D11:J11"/>
    <mergeCell ref="C15:J15"/>
    <mergeCell ref="D16:J16"/>
    <mergeCell ref="D18:J18"/>
    <mergeCell ref="A3:E4"/>
    <mergeCell ref="F3:J3"/>
    <mergeCell ref="D14:E14"/>
    <mergeCell ref="B5:J5"/>
    <mergeCell ref="C13:J13"/>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election activeCell="I19" sqref="I19"/>
    </sheetView>
  </sheetViews>
  <sheetFormatPr defaultRowHeight="15"/>
  <cols>
    <col min="1" max="1" width="8.140625" style="26" customWidth="1"/>
    <col min="2" max="2" width="18.28515625" style="26" customWidth="1"/>
    <col min="3" max="3" width="20.28515625" style="30" customWidth="1"/>
    <col min="4" max="4" width="45" style="26" customWidth="1"/>
    <col min="5" max="5" width="12.85546875" style="27" customWidth="1"/>
    <col min="6" max="6" width="13.5703125" style="27" customWidth="1"/>
    <col min="7" max="7" width="15.85546875" style="27" bestFit="1" customWidth="1"/>
    <col min="8" max="8" width="17.5703125" style="56" customWidth="1"/>
    <col min="9" max="9" width="19.28515625" style="26" customWidth="1"/>
    <col min="10" max="10" width="16" style="26" customWidth="1"/>
    <col min="11" max="16384" width="9.140625" style="26"/>
  </cols>
  <sheetData>
    <row r="1" spans="1:10" ht="15.75">
      <c r="A1" s="87" t="s">
        <v>367</v>
      </c>
      <c r="G1" s="95"/>
    </row>
    <row r="2" spans="1:10" ht="16.5" thickBot="1">
      <c r="A2" s="87"/>
      <c r="G2" s="95"/>
    </row>
    <row r="3" spans="1:10" s="167" customFormat="1" ht="23.25" customHeight="1" thickBot="1">
      <c r="A3" s="96" t="s">
        <v>359</v>
      </c>
      <c r="B3" s="96" t="s">
        <v>127</v>
      </c>
      <c r="C3" s="259"/>
      <c r="D3" s="260"/>
      <c r="E3" s="62" t="s">
        <v>130</v>
      </c>
      <c r="F3" s="62" t="s">
        <v>228</v>
      </c>
      <c r="G3" s="62" t="s">
        <v>237</v>
      </c>
      <c r="H3" s="62" t="s">
        <v>231</v>
      </c>
      <c r="I3" s="62" t="s">
        <v>232</v>
      </c>
      <c r="J3" s="166" t="s">
        <v>233</v>
      </c>
    </row>
    <row r="4" spans="1:10" s="174" customFormat="1">
      <c r="A4" s="168" t="s">
        <v>32</v>
      </c>
      <c r="B4" s="169"/>
      <c r="C4" s="169"/>
      <c r="D4" s="169"/>
      <c r="E4" s="170"/>
      <c r="F4" s="171">
        <f>F5+F8</f>
        <v>9.1765000000000008</v>
      </c>
      <c r="G4" s="172"/>
      <c r="H4" s="172"/>
      <c r="I4" s="172"/>
      <c r="J4" s="173"/>
    </row>
    <row r="5" spans="1:10" s="167" customFormat="1" ht="18" customHeight="1">
      <c r="A5" s="175"/>
      <c r="B5" s="176" t="s">
        <v>91</v>
      </c>
      <c r="C5" s="177"/>
      <c r="D5" s="177"/>
      <c r="E5" s="178"/>
      <c r="F5" s="179">
        <f>(F6+F7)*0.8333</f>
        <v>4.1665000000000001</v>
      </c>
      <c r="G5" s="180"/>
      <c r="H5" s="180"/>
      <c r="I5" s="180"/>
      <c r="J5" s="180"/>
    </row>
    <row r="6" spans="1:10" s="184" customFormat="1" ht="28.5" customHeight="1">
      <c r="A6" s="181"/>
      <c r="B6" s="181"/>
      <c r="C6" s="261" t="s">
        <v>92</v>
      </c>
      <c r="D6" s="262"/>
      <c r="E6" s="182">
        <v>0.5</v>
      </c>
      <c r="F6" s="182">
        <v>2</v>
      </c>
      <c r="G6" s="183"/>
      <c r="H6" s="183" t="s">
        <v>93</v>
      </c>
      <c r="I6" s="183" t="s">
        <v>94</v>
      </c>
      <c r="J6" s="183" t="s">
        <v>95</v>
      </c>
    </row>
    <row r="7" spans="1:10" s="174" customFormat="1" ht="49.5" customHeight="1">
      <c r="A7" s="181"/>
      <c r="B7" s="181"/>
      <c r="C7" s="261" t="s">
        <v>96</v>
      </c>
      <c r="D7" s="262"/>
      <c r="E7" s="182">
        <v>0.5</v>
      </c>
      <c r="F7" s="185">
        <v>3</v>
      </c>
      <c r="G7" s="183"/>
      <c r="H7" s="183" t="s">
        <v>97</v>
      </c>
      <c r="I7" s="183" t="s">
        <v>98</v>
      </c>
      <c r="J7" s="183" t="s">
        <v>99</v>
      </c>
    </row>
    <row r="8" spans="1:10" s="174" customFormat="1" ht="17.25" customHeight="1">
      <c r="A8" s="175"/>
      <c r="B8" s="176" t="s">
        <v>100</v>
      </c>
      <c r="C8" s="177"/>
      <c r="D8" s="177"/>
      <c r="E8" s="178"/>
      <c r="F8" s="179">
        <f>F9*1.67</f>
        <v>5.01</v>
      </c>
      <c r="G8" s="186"/>
      <c r="H8" s="186"/>
      <c r="I8" s="186"/>
      <c r="J8" s="186"/>
    </row>
    <row r="9" spans="1:10" s="174" customFormat="1" ht="39" customHeight="1" thickBot="1">
      <c r="A9" s="187"/>
      <c r="B9" s="187"/>
      <c r="C9" s="263"/>
      <c r="D9" s="263"/>
      <c r="E9" s="188">
        <v>1</v>
      </c>
      <c r="F9" s="189">
        <v>3</v>
      </c>
      <c r="G9" s="190" t="s">
        <v>101</v>
      </c>
      <c r="H9" s="190" t="s">
        <v>102</v>
      </c>
      <c r="I9" s="190" t="s">
        <v>103</v>
      </c>
      <c r="J9" s="190" t="s">
        <v>104</v>
      </c>
    </row>
    <row r="10" spans="1:10">
      <c r="A10" s="87"/>
    </row>
    <row r="11" spans="1:10">
      <c r="A11" s="31"/>
      <c r="B11" s="28"/>
      <c r="C11" s="32"/>
      <c r="D11" s="28"/>
      <c r="E11" s="29"/>
      <c r="F11" s="29"/>
      <c r="G11" s="29"/>
    </row>
    <row r="12" spans="1:10" s="202" customFormat="1" ht="30.75" customHeight="1">
      <c r="A12" s="200"/>
      <c r="B12" s="201" t="s">
        <v>447</v>
      </c>
      <c r="C12" s="264" t="s">
        <v>385</v>
      </c>
      <c r="D12" s="264"/>
      <c r="E12" s="264"/>
      <c r="F12" s="264"/>
      <c r="G12" s="264"/>
      <c r="H12" s="264"/>
      <c r="I12" s="264"/>
      <c r="J12" s="264"/>
    </row>
    <row r="13" spans="1:10" s="202" customFormat="1" ht="15.75" customHeight="1">
      <c r="B13" s="201" t="s">
        <v>448</v>
      </c>
      <c r="C13" s="265" t="s">
        <v>384</v>
      </c>
      <c r="D13" s="265"/>
      <c r="E13" s="265"/>
      <c r="F13" s="265"/>
      <c r="G13" s="265"/>
      <c r="H13" s="265"/>
      <c r="I13" s="265"/>
      <c r="J13" s="265"/>
    </row>
    <row r="15" spans="1:10" ht="15.75" thickBot="1"/>
    <row r="16" spans="1:10" s="193" customFormat="1" ht="26.25" thickBot="1">
      <c r="A16" s="191" t="s">
        <v>370</v>
      </c>
      <c r="B16" s="191" t="s">
        <v>105</v>
      </c>
      <c r="C16" s="191" t="s">
        <v>371</v>
      </c>
      <c r="D16" s="191" t="s">
        <v>106</v>
      </c>
      <c r="E16" s="191" t="s">
        <v>372</v>
      </c>
      <c r="F16" s="192" t="s">
        <v>445</v>
      </c>
      <c r="G16" s="192" t="s">
        <v>446</v>
      </c>
      <c r="H16" s="192" t="s">
        <v>107</v>
      </c>
    </row>
    <row r="17" spans="1:8" ht="15.75" thickBot="1">
      <c r="A17" s="63">
        <v>0</v>
      </c>
      <c r="B17" s="33" t="s">
        <v>373</v>
      </c>
      <c r="C17" s="33" t="s">
        <v>373</v>
      </c>
      <c r="D17" s="33" t="s">
        <v>374</v>
      </c>
      <c r="E17" s="34">
        <v>27470</v>
      </c>
      <c r="F17" s="100" t="s">
        <v>224</v>
      </c>
      <c r="G17" s="101" t="s">
        <v>108</v>
      </c>
      <c r="H17" s="101"/>
    </row>
    <row r="18" spans="1:8">
      <c r="A18" s="64">
        <v>1</v>
      </c>
      <c r="B18" s="35" t="s">
        <v>375</v>
      </c>
      <c r="C18" s="35" t="s">
        <v>375</v>
      </c>
      <c r="D18" s="35" t="s">
        <v>376</v>
      </c>
      <c r="E18" s="36">
        <v>1001</v>
      </c>
      <c r="F18" s="102"/>
      <c r="G18" s="109"/>
      <c r="H18" s="109"/>
    </row>
    <row r="19" spans="1:8" ht="15.75" thickBot="1">
      <c r="A19" s="65">
        <v>1</v>
      </c>
      <c r="B19" s="37" t="s">
        <v>375</v>
      </c>
      <c r="C19" s="37" t="s">
        <v>375</v>
      </c>
      <c r="D19" s="37" t="s">
        <v>377</v>
      </c>
      <c r="E19" s="38">
        <v>470</v>
      </c>
      <c r="F19" s="103"/>
      <c r="G19" s="108"/>
      <c r="H19" s="108"/>
    </row>
    <row r="20" spans="1:8">
      <c r="A20" s="64">
        <v>2</v>
      </c>
      <c r="B20" s="35" t="s">
        <v>378</v>
      </c>
      <c r="C20" s="35" t="s">
        <v>378</v>
      </c>
      <c r="D20" s="35" t="s">
        <v>379</v>
      </c>
      <c r="E20" s="36">
        <v>125</v>
      </c>
      <c r="F20" s="102"/>
      <c r="G20" s="109"/>
      <c r="H20" s="109"/>
    </row>
    <row r="21" spans="1:8">
      <c r="A21" s="66">
        <v>2</v>
      </c>
      <c r="B21" s="39" t="s">
        <v>378</v>
      </c>
      <c r="C21" s="39" t="s">
        <v>378</v>
      </c>
      <c r="D21" s="39" t="s">
        <v>380</v>
      </c>
      <c r="E21" s="40">
        <v>100</v>
      </c>
      <c r="F21" s="104"/>
      <c r="G21" s="107"/>
      <c r="H21" s="107"/>
    </row>
    <row r="22" spans="1:8">
      <c r="A22" s="66">
        <v>2</v>
      </c>
      <c r="B22" s="39" t="s">
        <v>378</v>
      </c>
      <c r="C22" s="39" t="s">
        <v>381</v>
      </c>
      <c r="D22" s="39" t="s">
        <v>382</v>
      </c>
      <c r="E22" s="40">
        <v>1158</v>
      </c>
      <c r="F22" s="104"/>
      <c r="G22" s="107"/>
      <c r="H22" s="107"/>
    </row>
    <row r="23" spans="1:8">
      <c r="A23" s="66">
        <v>2</v>
      </c>
      <c r="B23" s="39" t="s">
        <v>378</v>
      </c>
      <c r="C23" s="39" t="s">
        <v>381</v>
      </c>
      <c r="D23" s="39" t="s">
        <v>383</v>
      </c>
      <c r="E23" s="40">
        <v>295</v>
      </c>
      <c r="F23" s="104"/>
      <c r="G23" s="107"/>
      <c r="H23" s="107"/>
    </row>
    <row r="24" spans="1:8">
      <c r="A24" s="66">
        <v>2</v>
      </c>
      <c r="B24" s="39" t="s">
        <v>378</v>
      </c>
      <c r="C24" s="39" t="s">
        <v>381</v>
      </c>
      <c r="D24" s="39" t="s">
        <v>387</v>
      </c>
      <c r="E24" s="40">
        <v>2329</v>
      </c>
      <c r="F24" s="104"/>
      <c r="G24" s="107"/>
      <c r="H24" s="107"/>
    </row>
    <row r="25" spans="1:8">
      <c r="A25" s="66">
        <v>2</v>
      </c>
      <c r="B25" s="39" t="s">
        <v>378</v>
      </c>
      <c r="C25" s="39" t="s">
        <v>378</v>
      </c>
      <c r="D25" s="39" t="s">
        <v>388</v>
      </c>
      <c r="E25" s="40">
        <v>735</v>
      </c>
      <c r="F25" s="104"/>
      <c r="G25" s="107"/>
      <c r="H25" s="107"/>
    </row>
    <row r="26" spans="1:8" ht="15.75" thickBot="1">
      <c r="A26" s="65">
        <v>2</v>
      </c>
      <c r="B26" s="37" t="s">
        <v>378</v>
      </c>
      <c r="C26" s="37" t="s">
        <v>378</v>
      </c>
      <c r="D26" s="37" t="s">
        <v>389</v>
      </c>
      <c r="E26" s="38">
        <v>285</v>
      </c>
      <c r="F26" s="103"/>
      <c r="G26" s="108"/>
      <c r="H26" s="108"/>
    </row>
    <row r="27" spans="1:8">
      <c r="A27" s="64">
        <v>3</v>
      </c>
      <c r="B27" s="35" t="s">
        <v>391</v>
      </c>
      <c r="C27" s="35" t="s">
        <v>391</v>
      </c>
      <c r="D27" s="35" t="s">
        <v>390</v>
      </c>
      <c r="E27" s="36"/>
      <c r="F27" s="102"/>
      <c r="G27" s="109"/>
      <c r="H27" s="109"/>
    </row>
    <row r="28" spans="1:8">
      <c r="A28" s="66">
        <v>3</v>
      </c>
      <c r="B28" s="39" t="s">
        <v>391</v>
      </c>
      <c r="C28" s="39" t="s">
        <v>391</v>
      </c>
      <c r="D28" s="39" t="s">
        <v>392</v>
      </c>
      <c r="E28" s="40">
        <v>282</v>
      </c>
      <c r="F28" s="104"/>
      <c r="G28" s="107"/>
      <c r="H28" s="107"/>
    </row>
    <row r="29" spans="1:8">
      <c r="A29" s="66">
        <v>3</v>
      </c>
      <c r="B29" s="39" t="s">
        <v>391</v>
      </c>
      <c r="C29" s="39" t="s">
        <v>391</v>
      </c>
      <c r="D29" s="39" t="s">
        <v>393</v>
      </c>
      <c r="E29" s="40">
        <v>1559</v>
      </c>
      <c r="F29" s="104" t="s">
        <v>224</v>
      </c>
      <c r="G29" s="107" t="s">
        <v>458</v>
      </c>
      <c r="H29" s="107" t="s">
        <v>456</v>
      </c>
    </row>
    <row r="30" spans="1:8">
      <c r="A30" s="66">
        <v>3</v>
      </c>
      <c r="B30" s="39" t="s">
        <v>391</v>
      </c>
      <c r="C30" s="39" t="s">
        <v>394</v>
      </c>
      <c r="D30" s="39" t="s">
        <v>395</v>
      </c>
      <c r="E30" s="40">
        <v>7906</v>
      </c>
      <c r="F30" s="104"/>
      <c r="G30" s="107"/>
      <c r="H30" s="107"/>
    </row>
    <row r="31" spans="1:8">
      <c r="A31" s="66">
        <v>3</v>
      </c>
      <c r="B31" s="39" t="s">
        <v>391</v>
      </c>
      <c r="C31" s="39" t="s">
        <v>394</v>
      </c>
      <c r="D31" s="39" t="s">
        <v>334</v>
      </c>
      <c r="E31" s="40">
        <v>14211</v>
      </c>
      <c r="F31" s="104"/>
      <c r="G31" s="107"/>
      <c r="H31" s="107"/>
    </row>
    <row r="32" spans="1:8">
      <c r="A32" s="66">
        <v>3</v>
      </c>
      <c r="B32" s="39" t="s">
        <v>391</v>
      </c>
      <c r="C32" s="39" t="s">
        <v>394</v>
      </c>
      <c r="D32" s="39" t="s">
        <v>396</v>
      </c>
      <c r="E32" s="40">
        <v>2699</v>
      </c>
      <c r="F32" s="104"/>
      <c r="G32" s="107"/>
      <c r="H32" s="107"/>
    </row>
    <row r="33" spans="1:8">
      <c r="A33" s="66">
        <v>3</v>
      </c>
      <c r="B33" s="39" t="s">
        <v>391</v>
      </c>
      <c r="C33" s="39" t="s">
        <v>394</v>
      </c>
      <c r="D33" s="39" t="s">
        <v>397</v>
      </c>
      <c r="E33" s="40">
        <v>384</v>
      </c>
      <c r="F33" s="104"/>
      <c r="G33" s="107"/>
      <c r="H33" s="107"/>
    </row>
    <row r="34" spans="1:8">
      <c r="A34" s="66">
        <v>3</v>
      </c>
      <c r="B34" s="39" t="s">
        <v>391</v>
      </c>
      <c r="C34" s="39" t="s">
        <v>394</v>
      </c>
      <c r="D34" s="39" t="s">
        <v>398</v>
      </c>
      <c r="E34" s="40">
        <v>5086</v>
      </c>
      <c r="F34" s="104"/>
      <c r="G34" s="107"/>
      <c r="H34" s="107"/>
    </row>
    <row r="35" spans="1:8">
      <c r="A35" s="66">
        <v>3</v>
      </c>
      <c r="B35" s="39" t="s">
        <v>391</v>
      </c>
      <c r="C35" s="39" t="s">
        <v>394</v>
      </c>
      <c r="D35" s="39" t="s">
        <v>399</v>
      </c>
      <c r="E35" s="40">
        <v>10491</v>
      </c>
      <c r="F35" s="104"/>
      <c r="G35" s="107"/>
      <c r="H35" s="107"/>
    </row>
    <row r="36" spans="1:8">
      <c r="A36" s="66">
        <v>3</v>
      </c>
      <c r="B36" s="39" t="s">
        <v>391</v>
      </c>
      <c r="C36" s="39" t="s">
        <v>394</v>
      </c>
      <c r="D36" s="39" t="s">
        <v>400</v>
      </c>
      <c r="E36" s="40">
        <v>3969</v>
      </c>
      <c r="F36" s="104"/>
      <c r="G36" s="107"/>
      <c r="H36" s="107"/>
    </row>
    <row r="37" spans="1:8">
      <c r="A37" s="66">
        <v>3</v>
      </c>
      <c r="B37" s="39" t="s">
        <v>391</v>
      </c>
      <c r="C37" s="39" t="s">
        <v>394</v>
      </c>
      <c r="D37" s="39" t="s">
        <v>401</v>
      </c>
      <c r="E37" s="40">
        <v>2176</v>
      </c>
      <c r="F37" s="104"/>
      <c r="G37" s="107"/>
      <c r="H37" s="107"/>
    </row>
    <row r="38" spans="1:8">
      <c r="A38" s="66">
        <v>3</v>
      </c>
      <c r="B38" s="39" t="s">
        <v>391</v>
      </c>
      <c r="C38" s="39" t="s">
        <v>394</v>
      </c>
      <c r="D38" s="39" t="s">
        <v>402</v>
      </c>
      <c r="E38" s="40">
        <v>441</v>
      </c>
      <c r="F38" s="104"/>
      <c r="G38" s="107"/>
      <c r="H38" s="107"/>
    </row>
    <row r="39" spans="1:8" ht="15.75" thickBot="1">
      <c r="A39" s="65">
        <v>3</v>
      </c>
      <c r="B39" s="37" t="s">
        <v>391</v>
      </c>
      <c r="C39" s="37" t="s">
        <v>403</v>
      </c>
      <c r="D39" s="37" t="s">
        <v>404</v>
      </c>
      <c r="E39" s="38">
        <v>934</v>
      </c>
      <c r="F39" s="103"/>
      <c r="G39" s="108"/>
      <c r="H39" s="108"/>
    </row>
    <row r="40" spans="1:8">
      <c r="A40" s="64">
        <v>4</v>
      </c>
      <c r="B40" s="35" t="s">
        <v>405</v>
      </c>
      <c r="C40" s="35" t="s">
        <v>405</v>
      </c>
      <c r="D40" s="35" t="s">
        <v>406</v>
      </c>
      <c r="E40" s="36">
        <v>55059</v>
      </c>
      <c r="F40" s="105" t="s">
        <v>224</v>
      </c>
      <c r="G40" s="106" t="s">
        <v>108</v>
      </c>
      <c r="H40" s="106" t="s">
        <v>456</v>
      </c>
    </row>
    <row r="41" spans="1:8">
      <c r="A41" s="66">
        <v>4</v>
      </c>
      <c r="B41" s="39" t="s">
        <v>405</v>
      </c>
      <c r="C41" s="39" t="s">
        <v>405</v>
      </c>
      <c r="D41" s="39" t="s">
        <v>407</v>
      </c>
      <c r="E41" s="40">
        <v>20982</v>
      </c>
      <c r="F41" s="104" t="s">
        <v>224</v>
      </c>
      <c r="G41" s="107" t="s">
        <v>108</v>
      </c>
      <c r="H41" s="107" t="s">
        <v>457</v>
      </c>
    </row>
    <row r="42" spans="1:8">
      <c r="A42" s="66">
        <v>4</v>
      </c>
      <c r="B42" s="39" t="s">
        <v>405</v>
      </c>
      <c r="C42" s="39" t="s">
        <v>405</v>
      </c>
      <c r="D42" s="39" t="s">
        <v>408</v>
      </c>
      <c r="E42" s="40">
        <v>30853</v>
      </c>
      <c r="F42" s="104" t="s">
        <v>224</v>
      </c>
      <c r="G42" s="107" t="s">
        <v>108</v>
      </c>
      <c r="H42" s="107"/>
    </row>
    <row r="43" spans="1:8" ht="15.75" thickBot="1">
      <c r="A43" s="65">
        <v>4</v>
      </c>
      <c r="B43" s="37" t="s">
        <v>405</v>
      </c>
      <c r="C43" s="37" t="s">
        <v>405</v>
      </c>
      <c r="D43" s="37" t="s">
        <v>409</v>
      </c>
      <c r="E43" s="38">
        <v>294</v>
      </c>
      <c r="F43" s="100" t="s">
        <v>224</v>
      </c>
      <c r="G43" s="106"/>
      <c r="H43" s="101"/>
    </row>
    <row r="44" spans="1:8">
      <c r="A44" s="64">
        <v>5</v>
      </c>
      <c r="B44" s="35" t="s">
        <v>410</v>
      </c>
      <c r="C44" s="35" t="s">
        <v>411</v>
      </c>
      <c r="D44" s="35" t="s">
        <v>412</v>
      </c>
      <c r="E44" s="36">
        <v>219643</v>
      </c>
      <c r="F44" s="105" t="s">
        <v>224</v>
      </c>
      <c r="G44" s="110" t="s">
        <v>108</v>
      </c>
      <c r="H44" s="106" t="s">
        <v>457</v>
      </c>
    </row>
    <row r="45" spans="1:8">
      <c r="A45" s="66">
        <v>5</v>
      </c>
      <c r="B45" s="39" t="s">
        <v>410</v>
      </c>
      <c r="C45" s="39" t="s">
        <v>411</v>
      </c>
      <c r="D45" s="39" t="s">
        <v>413</v>
      </c>
      <c r="E45" s="40">
        <v>499</v>
      </c>
      <c r="F45" s="104" t="s">
        <v>224</v>
      </c>
      <c r="G45" s="107" t="s">
        <v>108</v>
      </c>
      <c r="H45" s="107"/>
    </row>
    <row r="46" spans="1:8">
      <c r="A46" s="66">
        <v>5</v>
      </c>
      <c r="B46" s="39" t="s">
        <v>410</v>
      </c>
      <c r="C46" s="39" t="s">
        <v>411</v>
      </c>
      <c r="D46" s="39" t="s">
        <v>414</v>
      </c>
      <c r="E46" s="40">
        <v>312</v>
      </c>
      <c r="F46" s="104" t="s">
        <v>224</v>
      </c>
      <c r="G46" s="107" t="s">
        <v>108</v>
      </c>
      <c r="H46" s="107"/>
    </row>
    <row r="47" spans="1:8">
      <c r="A47" s="66">
        <v>5</v>
      </c>
      <c r="B47" s="39" t="s">
        <v>410</v>
      </c>
      <c r="C47" s="39" t="s">
        <v>411</v>
      </c>
      <c r="D47" s="39" t="s">
        <v>415</v>
      </c>
      <c r="E47" s="40">
        <v>1921</v>
      </c>
      <c r="F47" s="104" t="s">
        <v>224</v>
      </c>
      <c r="G47" s="107" t="s">
        <v>108</v>
      </c>
      <c r="H47" s="107"/>
    </row>
    <row r="48" spans="1:8">
      <c r="A48" s="66">
        <v>5</v>
      </c>
      <c r="B48" s="39" t="s">
        <v>410</v>
      </c>
      <c r="C48" s="39" t="s">
        <v>411</v>
      </c>
      <c r="D48" s="39" t="s">
        <v>416</v>
      </c>
      <c r="E48" s="40">
        <v>3153</v>
      </c>
      <c r="F48" s="104" t="s">
        <v>224</v>
      </c>
      <c r="G48" s="107" t="s">
        <v>108</v>
      </c>
      <c r="H48" s="107" t="s">
        <v>457</v>
      </c>
    </row>
    <row r="49" spans="1:8">
      <c r="A49" s="66">
        <v>5</v>
      </c>
      <c r="B49" s="39" t="s">
        <v>410</v>
      </c>
      <c r="C49" s="39" t="s">
        <v>417</v>
      </c>
      <c r="D49" s="39" t="s">
        <v>418</v>
      </c>
      <c r="E49" s="40">
        <v>29212</v>
      </c>
      <c r="F49" s="104" t="s">
        <v>224</v>
      </c>
      <c r="G49" s="107" t="s">
        <v>108</v>
      </c>
      <c r="H49" s="107"/>
    </row>
    <row r="50" spans="1:8">
      <c r="A50" s="66">
        <v>5</v>
      </c>
      <c r="B50" s="39" t="s">
        <v>410</v>
      </c>
      <c r="C50" s="39" t="s">
        <v>417</v>
      </c>
      <c r="D50" s="39" t="s">
        <v>419</v>
      </c>
      <c r="E50" s="40">
        <v>81799</v>
      </c>
      <c r="F50" s="104" t="s">
        <v>224</v>
      </c>
      <c r="G50" s="107" t="s">
        <v>108</v>
      </c>
      <c r="H50" s="107"/>
    </row>
    <row r="51" spans="1:8">
      <c r="A51" s="66">
        <v>5</v>
      </c>
      <c r="B51" s="39" t="s">
        <v>410</v>
      </c>
      <c r="C51" s="39" t="s">
        <v>417</v>
      </c>
      <c r="D51" s="39" t="s">
        <v>420</v>
      </c>
      <c r="E51" s="40">
        <v>18146</v>
      </c>
      <c r="F51" s="104" t="s">
        <v>224</v>
      </c>
      <c r="G51" s="107" t="s">
        <v>108</v>
      </c>
      <c r="H51" s="107"/>
    </row>
    <row r="52" spans="1:8">
      <c r="A52" s="66">
        <v>5</v>
      </c>
      <c r="B52" s="39" t="s">
        <v>410</v>
      </c>
      <c r="C52" s="39" t="s">
        <v>417</v>
      </c>
      <c r="D52" s="39" t="s">
        <v>421</v>
      </c>
      <c r="E52" s="40">
        <v>1034</v>
      </c>
      <c r="F52" s="104" t="s">
        <v>224</v>
      </c>
      <c r="G52" s="107" t="s">
        <v>108</v>
      </c>
      <c r="H52" s="107"/>
    </row>
    <row r="53" spans="1:8">
      <c r="A53" s="66">
        <v>5</v>
      </c>
      <c r="B53" s="39" t="s">
        <v>410</v>
      </c>
      <c r="C53" s="39" t="s">
        <v>417</v>
      </c>
      <c r="D53" s="39" t="s">
        <v>422</v>
      </c>
      <c r="E53" s="40">
        <v>2331</v>
      </c>
      <c r="F53" s="104" t="s">
        <v>224</v>
      </c>
      <c r="G53" s="107" t="s">
        <v>108</v>
      </c>
      <c r="H53" s="107"/>
    </row>
    <row r="54" spans="1:8">
      <c r="A54" s="66">
        <v>5</v>
      </c>
      <c r="B54" s="39" t="s">
        <v>410</v>
      </c>
      <c r="C54" s="39" t="s">
        <v>417</v>
      </c>
      <c r="D54" s="39" t="s">
        <v>423</v>
      </c>
      <c r="E54" s="40">
        <v>180180</v>
      </c>
      <c r="F54" s="104" t="s">
        <v>224</v>
      </c>
      <c r="G54" s="107" t="s">
        <v>108</v>
      </c>
      <c r="H54" s="107" t="s">
        <v>457</v>
      </c>
    </row>
    <row r="55" spans="1:8">
      <c r="A55" s="66">
        <v>5</v>
      </c>
      <c r="B55" s="39" t="s">
        <v>410</v>
      </c>
      <c r="C55" s="39" t="s">
        <v>417</v>
      </c>
      <c r="D55" s="39" t="s">
        <v>424</v>
      </c>
      <c r="E55" s="40">
        <v>178</v>
      </c>
      <c r="F55" s="104"/>
      <c r="G55" s="107"/>
      <c r="H55" s="107"/>
    </row>
    <row r="56" spans="1:8" ht="15.75" thickBot="1">
      <c r="A56" s="65">
        <v>5</v>
      </c>
      <c r="B56" s="37" t="s">
        <v>410</v>
      </c>
      <c r="C56" s="37" t="s">
        <v>417</v>
      </c>
      <c r="D56" s="37" t="s">
        <v>335</v>
      </c>
      <c r="E56" s="38">
        <v>4665</v>
      </c>
      <c r="F56" s="103"/>
      <c r="G56" s="108"/>
      <c r="H56" s="108"/>
    </row>
    <row r="57" spans="1:8">
      <c r="A57" s="64">
        <v>6</v>
      </c>
      <c r="B57" s="35" t="s">
        <v>425</v>
      </c>
      <c r="C57" s="35" t="s">
        <v>425</v>
      </c>
      <c r="D57" s="35" t="s">
        <v>426</v>
      </c>
      <c r="E57" s="36">
        <v>303</v>
      </c>
      <c r="F57" s="102" t="s">
        <v>303</v>
      </c>
      <c r="G57" s="109"/>
      <c r="H57" s="109"/>
    </row>
    <row r="58" spans="1:8">
      <c r="A58" s="66">
        <v>6</v>
      </c>
      <c r="B58" s="39" t="s">
        <v>425</v>
      </c>
      <c r="C58" s="39" t="s">
        <v>425</v>
      </c>
      <c r="D58" s="39" t="s">
        <v>427</v>
      </c>
      <c r="E58" s="40">
        <v>26459</v>
      </c>
      <c r="F58" s="102" t="s">
        <v>224</v>
      </c>
      <c r="G58" s="107" t="s">
        <v>108</v>
      </c>
      <c r="H58" s="106" t="s">
        <v>457</v>
      </c>
    </row>
    <row r="59" spans="1:8">
      <c r="A59" s="66">
        <v>6</v>
      </c>
      <c r="B59" s="39" t="s">
        <v>425</v>
      </c>
      <c r="C59" s="39" t="s">
        <v>425</v>
      </c>
      <c r="D59" s="39" t="s">
        <v>428</v>
      </c>
      <c r="E59" s="40">
        <v>15661</v>
      </c>
      <c r="F59" s="102" t="s">
        <v>303</v>
      </c>
      <c r="G59" s="107"/>
      <c r="H59" s="107"/>
    </row>
    <row r="60" spans="1:8">
      <c r="A60" s="66">
        <v>6</v>
      </c>
      <c r="B60" s="39" t="s">
        <v>425</v>
      </c>
      <c r="C60" s="39" t="s">
        <v>425</v>
      </c>
      <c r="D60" s="39" t="s">
        <v>429</v>
      </c>
      <c r="E60" s="40">
        <v>3697</v>
      </c>
      <c r="F60" s="102" t="s">
        <v>460</v>
      </c>
      <c r="G60" s="107" t="s">
        <v>459</v>
      </c>
      <c r="H60" s="107"/>
    </row>
    <row r="61" spans="1:8">
      <c r="A61" s="66">
        <v>6</v>
      </c>
      <c r="B61" s="39" t="s">
        <v>425</v>
      </c>
      <c r="C61" s="39" t="s">
        <v>430</v>
      </c>
      <c r="D61" s="39" t="s">
        <v>431</v>
      </c>
      <c r="E61" s="40">
        <v>542</v>
      </c>
      <c r="F61" s="102" t="s">
        <v>303</v>
      </c>
      <c r="G61" s="107"/>
      <c r="H61" s="107"/>
    </row>
    <row r="62" spans="1:8">
      <c r="A62" s="66">
        <v>6</v>
      </c>
      <c r="B62" s="39" t="s">
        <v>425</v>
      </c>
      <c r="C62" s="39" t="s">
        <v>430</v>
      </c>
      <c r="D62" s="39" t="s">
        <v>432</v>
      </c>
      <c r="E62" s="40">
        <v>4716</v>
      </c>
      <c r="F62" s="102" t="s">
        <v>303</v>
      </c>
      <c r="G62" s="107"/>
      <c r="H62" s="107"/>
    </row>
    <row r="63" spans="1:8">
      <c r="A63" s="66">
        <v>6</v>
      </c>
      <c r="B63" s="39" t="s">
        <v>425</v>
      </c>
      <c r="C63" s="39" t="s">
        <v>430</v>
      </c>
      <c r="D63" s="39" t="s">
        <v>433</v>
      </c>
      <c r="E63" s="40">
        <v>162</v>
      </c>
      <c r="F63" s="104" t="s">
        <v>224</v>
      </c>
      <c r="G63" s="107" t="s">
        <v>108</v>
      </c>
      <c r="H63" s="106" t="s">
        <v>457</v>
      </c>
    </row>
    <row r="64" spans="1:8" ht="15.75" thickBot="1">
      <c r="A64" s="65">
        <v>6</v>
      </c>
      <c r="B64" s="37" t="s">
        <v>425</v>
      </c>
      <c r="C64" s="37" t="s">
        <v>430</v>
      </c>
      <c r="D64" s="37" t="s">
        <v>434</v>
      </c>
      <c r="E64" s="38">
        <v>5768</v>
      </c>
      <c r="F64" s="103" t="s">
        <v>303</v>
      </c>
      <c r="G64" s="108"/>
      <c r="H64" s="108"/>
    </row>
    <row r="65" spans="1:8">
      <c r="A65" s="64">
        <v>100</v>
      </c>
      <c r="B65" s="35" t="s">
        <v>435</v>
      </c>
      <c r="C65" s="35" t="s">
        <v>435</v>
      </c>
      <c r="D65" s="35" t="s">
        <v>436</v>
      </c>
      <c r="E65" s="36">
        <v>121892</v>
      </c>
      <c r="F65" s="102"/>
      <c r="G65" s="109"/>
      <c r="H65" s="109"/>
    </row>
    <row r="66" spans="1:8" ht="15.75" thickBot="1">
      <c r="A66" s="65">
        <v>100</v>
      </c>
      <c r="B66" s="37" t="s">
        <v>435</v>
      </c>
      <c r="C66" s="37" t="s">
        <v>435</v>
      </c>
      <c r="D66" s="37" t="s">
        <v>437</v>
      </c>
      <c r="E66" s="38">
        <v>338220</v>
      </c>
      <c r="F66" s="103"/>
      <c r="G66" s="108"/>
      <c r="H66" s="108"/>
    </row>
    <row r="67" spans="1:8">
      <c r="B67" s="30"/>
      <c r="C67" s="26"/>
      <c r="D67" s="27"/>
    </row>
    <row r="68" spans="1:8">
      <c r="B68" s="72"/>
      <c r="C68" s="73"/>
    </row>
    <row r="69" spans="1:8" s="174" customFormat="1" ht="21.75" customHeight="1">
      <c r="A69" s="266" t="s">
        <v>109</v>
      </c>
      <c r="B69" s="266"/>
      <c r="C69" s="266"/>
      <c r="D69" s="266"/>
      <c r="E69" s="266"/>
      <c r="F69" s="266"/>
      <c r="G69" s="266"/>
      <c r="H69" s="266"/>
    </row>
    <row r="70" spans="1:8" s="174" customFormat="1">
      <c r="A70" s="194"/>
      <c r="B70" s="195"/>
      <c r="C70" s="194"/>
      <c r="D70" s="196"/>
      <c r="E70" s="196"/>
      <c r="F70" s="196"/>
      <c r="G70" s="196"/>
      <c r="H70" s="194"/>
    </row>
    <row r="71" spans="1:8" s="174" customFormat="1">
      <c r="A71" s="194" t="s">
        <v>110</v>
      </c>
      <c r="B71" s="195"/>
      <c r="C71" s="194"/>
      <c r="D71" s="196"/>
      <c r="E71" s="196"/>
      <c r="F71" s="196"/>
      <c r="G71" s="196"/>
      <c r="H71" s="194"/>
    </row>
    <row r="72" spans="1:8" s="174" customFormat="1">
      <c r="A72" s="267" t="s">
        <v>111</v>
      </c>
      <c r="B72" s="267"/>
      <c r="C72" s="267"/>
      <c r="D72" s="267"/>
      <c r="E72" s="267"/>
      <c r="F72" s="267"/>
      <c r="G72" s="267"/>
      <c r="H72" s="267"/>
    </row>
    <row r="73" spans="1:8" s="193" customFormat="1" ht="16.5" customHeight="1">
      <c r="A73" s="266" t="s">
        <v>112</v>
      </c>
      <c r="B73" s="266"/>
      <c r="C73" s="266"/>
      <c r="D73" s="266"/>
      <c r="E73" s="266"/>
      <c r="F73" s="266"/>
      <c r="G73" s="266"/>
      <c r="H73" s="266"/>
    </row>
    <row r="74" spans="1:8" s="193" customFormat="1">
      <c r="A74" s="266" t="s">
        <v>113</v>
      </c>
      <c r="B74" s="266"/>
      <c r="C74" s="266"/>
      <c r="D74" s="266"/>
      <c r="E74" s="266"/>
      <c r="F74" s="266"/>
      <c r="G74" s="266"/>
      <c r="H74" s="266"/>
    </row>
    <row r="75" spans="1:8" s="193" customFormat="1">
      <c r="A75" s="266" t="s">
        <v>114</v>
      </c>
      <c r="B75" s="266"/>
      <c r="C75" s="266"/>
      <c r="D75" s="266"/>
      <c r="E75" s="266"/>
      <c r="F75" s="266"/>
      <c r="G75" s="266"/>
      <c r="H75" s="266"/>
    </row>
    <row r="76" spans="1:8" s="193" customFormat="1">
      <c r="A76" s="266" t="s">
        <v>115</v>
      </c>
      <c r="B76" s="266"/>
      <c r="C76" s="266"/>
      <c r="D76" s="266"/>
      <c r="E76" s="266"/>
      <c r="F76" s="266"/>
      <c r="G76" s="266"/>
      <c r="H76" s="266"/>
    </row>
    <row r="77" spans="1:8" s="193" customFormat="1">
      <c r="A77" s="266" t="s">
        <v>116</v>
      </c>
      <c r="B77" s="266"/>
      <c r="C77" s="266"/>
      <c r="D77" s="266"/>
      <c r="E77" s="266"/>
      <c r="F77" s="266"/>
      <c r="G77" s="266"/>
      <c r="H77" s="266"/>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A75:H75"/>
    <mergeCell ref="A76:H76"/>
    <mergeCell ref="A77:H77"/>
    <mergeCell ref="A69:H69"/>
    <mergeCell ref="A72:H72"/>
    <mergeCell ref="A73:H73"/>
    <mergeCell ref="A74:H74"/>
    <mergeCell ref="C3:D3"/>
    <mergeCell ref="C6:D6"/>
    <mergeCell ref="C7:D7"/>
    <mergeCell ref="C9:D9"/>
    <mergeCell ref="C12:J12"/>
    <mergeCell ref="C13:J13"/>
  </mergeCells>
  <phoneticPr fontId="4" type="noConversion"/>
  <pageMargins left="0.75" right="0.75" top="1" bottom="1" header="0.5" footer="0.5"/>
  <pageSetup scale="63"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N1" sqref="N1"/>
    </sheetView>
  </sheetViews>
  <sheetFormatPr defaultRowHeight="12.75"/>
  <sheetData/>
  <phoneticPr fontId="16"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A35"/>
  <sheetViews>
    <sheetView topLeftCell="A2" zoomScaleNormal="100" workbookViewId="0">
      <selection activeCell="A34" sqref="A34"/>
    </sheetView>
  </sheetViews>
  <sheetFormatPr defaultRowHeight="15"/>
  <cols>
    <col min="1" max="1" width="255.7109375" style="26" bestFit="1" customWidth="1"/>
    <col min="2" max="16384" width="9.140625" style="26"/>
  </cols>
  <sheetData>
    <row r="1" spans="1:1" ht="15.75">
      <c r="A1" s="87" t="s">
        <v>367</v>
      </c>
    </row>
    <row r="2" spans="1:1">
      <c r="A2" s="87"/>
    </row>
    <row r="3" spans="1:1">
      <c r="A3" s="56" t="s">
        <v>300</v>
      </c>
    </row>
    <row r="4" spans="1:1" s="56" customFormat="1">
      <c r="A4" s="97" t="s">
        <v>331</v>
      </c>
    </row>
    <row r="5" spans="1:1" s="56" customFormat="1">
      <c r="A5" s="97" t="s">
        <v>288</v>
      </c>
    </row>
    <row r="6" spans="1:1" s="56" customFormat="1">
      <c r="A6" s="56" t="s">
        <v>301</v>
      </c>
    </row>
    <row r="7" spans="1:1" s="56" customFormat="1">
      <c r="A7" s="26" t="s">
        <v>332</v>
      </c>
    </row>
    <row r="8" spans="1:1" s="56" customFormat="1">
      <c r="A8" s="98" t="s">
        <v>264</v>
      </c>
    </row>
    <row r="9" spans="1:1" s="56" customFormat="1">
      <c r="A9" s="56" t="s">
        <v>333</v>
      </c>
    </row>
    <row r="10" spans="1:1" s="56" customFormat="1">
      <c r="A10" s="56" t="s">
        <v>336</v>
      </c>
    </row>
    <row r="11" spans="1:1" s="56" customFormat="1">
      <c r="A11" s="199" t="s">
        <v>284</v>
      </c>
    </row>
    <row r="12" spans="1:1" s="56" customFormat="1">
      <c r="A12" s="56" t="s">
        <v>449</v>
      </c>
    </row>
    <row r="13" spans="1:1" s="56" customFormat="1">
      <c r="A13" s="26" t="s">
        <v>265</v>
      </c>
    </row>
    <row r="14" spans="1:1" s="56" customFormat="1">
      <c r="A14" s="99" t="s">
        <v>337</v>
      </c>
    </row>
    <row r="15" spans="1:1" s="56" customFormat="1">
      <c r="A15" s="199" t="s">
        <v>263</v>
      </c>
    </row>
    <row r="16" spans="1:1" s="56" customFormat="1">
      <c r="A16" s="98" t="s">
        <v>304</v>
      </c>
    </row>
    <row r="17" spans="1:1" s="56" customFormat="1">
      <c r="A17" s="56" t="s">
        <v>338</v>
      </c>
    </row>
    <row r="18" spans="1:1" s="56" customFormat="1">
      <c r="A18" s="56" t="s">
        <v>450</v>
      </c>
    </row>
    <row r="19" spans="1:1" s="56" customFormat="1">
      <c r="A19" s="199" t="s">
        <v>262</v>
      </c>
    </row>
    <row r="20" spans="1:1" s="56" customFormat="1">
      <c r="A20" s="56" t="s">
        <v>339</v>
      </c>
    </row>
    <row r="21" spans="1:1" s="56" customFormat="1">
      <c r="A21" s="56" t="s">
        <v>305</v>
      </c>
    </row>
    <row r="22" spans="1:1" s="56" customFormat="1">
      <c r="A22" s="98" t="s">
        <v>340</v>
      </c>
    </row>
    <row r="23" spans="1:1">
      <c r="A23" s="56" t="s">
        <v>327</v>
      </c>
    </row>
    <row r="24" spans="1:1" s="56" customFormat="1">
      <c r="A24" s="97" t="s">
        <v>266</v>
      </c>
    </row>
    <row r="25" spans="1:1" s="56" customFormat="1">
      <c r="A25" s="26" t="s">
        <v>283</v>
      </c>
    </row>
    <row r="26" spans="1:1" s="56" customFormat="1">
      <c r="A26" s="56" t="s">
        <v>306</v>
      </c>
    </row>
    <row r="27" spans="1:1" s="56" customFormat="1">
      <c r="A27" s="56" t="s">
        <v>341</v>
      </c>
    </row>
    <row r="28" spans="1:1">
      <c r="A28" s="56" t="s">
        <v>307</v>
      </c>
    </row>
    <row r="29" spans="1:1" s="56" customFormat="1">
      <c r="A29" s="26" t="s">
        <v>328</v>
      </c>
    </row>
    <row r="30" spans="1:1">
      <c r="A30" s="99" t="s">
        <v>319</v>
      </c>
    </row>
    <row r="31" spans="1:1">
      <c r="A31" s="56" t="s">
        <v>342</v>
      </c>
    </row>
    <row r="32" spans="1:1">
      <c r="A32" s="56" t="s">
        <v>343</v>
      </c>
    </row>
    <row r="33" spans="1:1">
      <c r="A33" s="56" t="s">
        <v>291</v>
      </c>
    </row>
    <row r="34" spans="1:1">
      <c r="A34" s="56" t="s">
        <v>267</v>
      </c>
    </row>
    <row r="35" spans="1:1">
      <c r="A35" s="56" t="s">
        <v>344</v>
      </c>
    </row>
  </sheetData>
  <phoneticPr fontId="16" type="noConversion"/>
  <hyperlinks>
    <hyperlink ref="A30" r:id="rId1" display="http://plants.usda.gov/"/>
    <hyperlink ref="A14" r:id="rId2" display="http://www.fao.org/ag/AGP/agpc/doc/gbase/Safricadata/ehrcal.htm"/>
  </hyperlinks>
  <pageMargins left="0.75" right="0.75" top="1" bottom="1" header="0.5" footer="0.5"/>
  <pageSetup orientation="portrait" verticalDpi="1200"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2011-09-28T18:33:52Z</cp:lastPrinted>
  <dcterms:created xsi:type="dcterms:W3CDTF">2010-06-08T21:46:09Z</dcterms:created>
  <dcterms:modified xsi:type="dcterms:W3CDTF">2012-08-02T20:00:13Z</dcterms:modified>
</cp:coreProperties>
</file>