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score'!$A$1:$G$23</definedName>
    <definedName name="_xlnm.Print_Titles" localSheetId="1">'Class 1'!$3:$4</definedName>
    <definedName name="_xlnm.Print_Titles" localSheetId="2">'Class 2'!$3:$4</definedName>
    <definedName name="_xlnm.Print_Titles" localSheetId="3">'Class 3'!$14:$14</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8" i="3"/>
  <c r="F22" i="4" s="1"/>
  <c r="F5" i="3"/>
  <c r="F21" i="4" s="1"/>
  <c r="F4" i="3"/>
  <c r="F20" i="4" s="1"/>
  <c r="G20" s="1"/>
  <c r="K30" i="2"/>
  <c r="K28"/>
  <c r="K13"/>
  <c r="F15" i="4"/>
  <c r="K6" i="2"/>
  <c r="K7" i="1"/>
  <c r="K6" s="1"/>
  <c r="K11"/>
  <c r="K16"/>
  <c r="K19"/>
  <c r="K21"/>
  <c r="K23"/>
  <c r="K26"/>
  <c r="K28"/>
  <c r="K25" s="1"/>
  <c r="F10" i="4" s="1"/>
  <c r="K30" i="1"/>
  <c r="K32"/>
  <c r="K34"/>
  <c r="K37"/>
  <c r="K36" s="1"/>
  <c r="F11" i="4" s="1"/>
  <c r="K39" i="1"/>
  <c r="K41"/>
  <c r="K43"/>
  <c r="K45"/>
  <c r="F18" i="4"/>
  <c r="F17"/>
  <c r="K16" i="2"/>
  <c r="K15"/>
  <c r="K5" s="1"/>
  <c r="F13" i="4" s="1"/>
  <c r="G13" s="1"/>
  <c r="K18" i="2"/>
  <c r="K24"/>
  <c r="F14" i="4"/>
  <c r="K5" i="1" l="1"/>
  <c r="F8" i="4" s="1"/>
  <c r="G8" s="1"/>
  <c r="B4" s="1"/>
  <c r="F9"/>
  <c r="F16"/>
</calcChain>
</file>

<file path=xl/sharedStrings.xml><?xml version="1.0" encoding="utf-8"?>
<sst xmlns="http://schemas.openxmlformats.org/spreadsheetml/2006/main" count="688" uniqueCount="484">
  <si>
    <t>Emery, S.L. and J.A. Perry.  1996.  Decomposition rates and phosphorus concentration of purple loosestrife and cattail in 14 Minnesota wetlands.  Hydrobiologia 323(2):129-138.</t>
  </si>
  <si>
    <r>
      <t>Rawinski, T.J.  1982.  The ecology and management  of purple loosestrife (</t>
    </r>
    <r>
      <rPr>
        <i/>
        <sz val="12"/>
        <rFont val="Arial"/>
        <family val="2"/>
      </rPr>
      <t>Lythrum salicaria</t>
    </r>
    <r>
      <rPr>
        <sz val="12"/>
        <rFont val="Arial"/>
        <family val="2"/>
      </rPr>
      <t xml:space="preserve"> L.) in central New York.  Master's thesis, Cornell University, Ithaca, NY.  Ix + 88 pp. </t>
    </r>
  </si>
  <si>
    <r>
      <t>Welling, C.H. and R.L. Becker. 1990.  Seed bank dynamics of</t>
    </r>
    <r>
      <rPr>
        <i/>
        <sz val="12"/>
        <rFont val="Arial"/>
        <family val="2"/>
      </rPr>
      <t xml:space="preserve"> Lythrum salicaria </t>
    </r>
    <r>
      <rPr>
        <sz val="12"/>
        <rFont val="Arial"/>
        <family val="2"/>
      </rPr>
      <t>L.:  implications for control of this species in North America.  Aquatic Botany 38(2-3):303–309.</t>
    </r>
  </si>
  <si>
    <t>Whitt, M.B., H.H. Prince, and R.R. Cox, Jr.  1999.  Avian use of purple loosestrife dominated habitat relative to other vegetation types in a Lake Huron wetland complex.  Wilson Bulletin 111(1):105–114.</t>
  </si>
  <si>
    <t>Wetland systems, predominantly fresh, but also occurs in alkali marsh. Only two known populations, both under treatment.  Both populations from  landscaping/plantings dispersing seed downstream. Rapidly spreads into undisturbed and naturally disturbed (flood) areas.</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</si>
  <si>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</si>
  <si>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</si>
  <si>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</si>
  <si>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</si>
  <si>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</si>
  <si>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</si>
  <si>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</si>
  <si>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</si>
  <si>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</si>
  <si>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</si>
  <si>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</si>
  <si>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</si>
  <si>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</si>
  <si>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</si>
  <si>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</si>
  <si>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</si>
  <si>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</si>
  <si>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</si>
  <si>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</si>
  <si>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</si>
  <si>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</si>
  <si>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</si>
  <si>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</si>
  <si>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</si>
  <si>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</si>
  <si>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</si>
  <si>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</si>
  <si>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</si>
  <si>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</si>
  <si>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</si>
  <si>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</si>
  <si>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</si>
  <si>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</si>
  <si>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</si>
  <si>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</si>
  <si>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</si>
  <si>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</si>
  <si>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</si>
  <si>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</si>
  <si>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</si>
  <si>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</si>
  <si>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</si>
  <si>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</si>
  <si>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</si>
  <si>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</si>
  <si>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</si>
  <si>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</si>
  <si>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</si>
  <si>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</si>
  <si>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</si>
  <si>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</si>
  <si>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</si>
  <si>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</si>
  <si>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</si>
  <si>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</si>
  <si>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</si>
  <si>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</si>
  <si>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</si>
  <si>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</si>
  <si>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</si>
  <si>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</si>
  <si>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</si>
  <si>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</si>
  <si>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</si>
  <si>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</si>
  <si>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</si>
  <si>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</si>
  <si>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</si>
  <si>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</si>
  <si>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</si>
  <si>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</si>
  <si>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</si>
  <si>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</si>
  <si>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</si>
  <si>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</si>
  <si>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</si>
  <si>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</si>
  <si>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</si>
  <si>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</si>
  <si>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</si>
  <si>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</si>
  <si>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</si>
  <si>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</si>
  <si>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</si>
  <si>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</si>
  <si>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</si>
  <si>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</si>
  <si>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</si>
  <si>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</si>
  <si>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</si>
  <si>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</si>
  <si>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</si>
  <si>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</si>
  <si>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</si>
  <si>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</si>
  <si>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</si>
  <si>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</si>
  <si>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</si>
  <si>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</si>
  <si>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</si>
  <si>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</si>
  <si>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</si>
  <si>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</si>
  <si>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</si>
  <si>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</si>
  <si>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</si>
  <si>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</si>
  <si>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</si>
  <si>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</si>
  <si>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</si>
  <si>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</si>
  <si>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</si>
  <si>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</si>
  <si>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</si>
  <si>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</si>
  <si>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</si>
  <si>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</si>
  <si>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</si>
  <si>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</si>
  <si>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</si>
  <si>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</si>
  <si>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</si>
  <si>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</si>
  <si>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</si>
  <si>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</si>
  <si>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</si>
  <si>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</si>
  <si>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</si>
  <si>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</si>
  <si>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</si>
  <si>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</si>
  <si>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</si>
  <si>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</si>
  <si>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</si>
  <si>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</si>
  <si>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</si>
  <si>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</si>
  <si>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</si>
  <si>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</si>
  <si>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</si>
  <si>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</si>
  <si>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</si>
  <si>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</si>
  <si>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</si>
  <si>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</si>
  <si>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</si>
  <si>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</si>
  <si>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</si>
  <si>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</si>
  <si>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</si>
  <si>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</si>
  <si>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</si>
  <si>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t>CDFA</t>
  </si>
  <si>
    <t>Scattered to moderate</t>
  </si>
  <si>
    <t>63300 Southern Riparian Scrub</t>
  </si>
  <si>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</si>
  <si>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</si>
  <si>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</si>
  <si>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</si>
  <si>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</si>
  <si>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</si>
  <si>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</si>
  <si>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</si>
  <si>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</si>
  <si>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</si>
  <si>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</si>
  <si>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t>Impacts various threatened and endangered native wetland plants and wetland habitat in other states (1,2,3,4). Growing with other sensitive species: San Diego marsh elder (Iva hayesiana) and southwestern spiny rush (Juncus acutus ssp. leopoldii) (as indicated by GIS data)(R).</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</si>
  <si>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</si>
  <si>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</si>
  <si>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</si>
  <si>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</si>
  <si>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</si>
  <si>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</si>
  <si>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GIS data set</t>
  </si>
  <si>
    <t>Class</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</si>
  <si>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</si>
  <si>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</si>
  <si>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</si>
  <si>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</si>
  <si>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</si>
  <si>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</si>
  <si>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</si>
  <si>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</si>
  <si>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</si>
  <si>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</si>
  <si>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</si>
  <si>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</si>
  <si>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</si>
  <si>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</si>
  <si>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</si>
  <si>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</si>
  <si>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</si>
  <si>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</si>
  <si>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</si>
  <si>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</si>
  <si>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</si>
  <si>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</si>
  <si>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</si>
  <si>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</si>
  <si>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</si>
  <si>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</si>
  <si>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</si>
  <si>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</si>
  <si>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</si>
  <si>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</si>
  <si>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</si>
  <si>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</si>
  <si>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</si>
  <si>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</si>
  <si>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</si>
  <si>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</si>
  <si>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</si>
  <si>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</si>
  <si>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</si>
  <si>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</si>
  <si>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</si>
  <si>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</si>
  <si>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</si>
  <si>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</si>
  <si>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</si>
  <si>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</si>
  <si>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</si>
  <si>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</si>
  <si>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</si>
  <si>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</si>
  <si>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</si>
  <si>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</si>
  <si>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</si>
  <si>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</si>
  <si>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</si>
  <si>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</si>
  <si>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</si>
  <si>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</si>
  <si>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</si>
  <si>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</si>
  <si>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</si>
  <si>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</si>
  <si>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</si>
  <si>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</si>
  <si>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</si>
  <si>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</si>
  <si>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</si>
  <si>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</si>
  <si>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</si>
  <si>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</si>
  <si>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2.3.3.</t>
  </si>
  <si>
    <t>2.3  Reproductive Potential</t>
  </si>
  <si>
    <t>2.4  Human Caused Dispersal</t>
  </si>
  <si>
    <t>2.5  Long Distance Dispersal</t>
  </si>
  <si>
    <t>Final Ranking and score (0 to 10)</t>
  </si>
  <si>
    <t>Present?</t>
  </si>
  <si>
    <t>Abundance?</t>
  </si>
  <si>
    <t>Species name</t>
  </si>
  <si>
    <t>Common name</t>
  </si>
  <si>
    <t>Distribution:</t>
  </si>
  <si>
    <t>Abundance:</t>
  </si>
  <si>
    <t xml:space="preserve">Malecki, R.A., B. Blossey, S.D. Hight, D. Schroeder, L.T. Kok, and J.R. Coulson.  1993.  Biological control of purple loosestrife.  Bioscience 43(10):680-85.  </t>
  </si>
  <si>
    <t>(1) Thompson et al. 1987; (2) Malecki et al. 1993.</t>
  </si>
  <si>
    <t>Solid stands block out 100% light from underneath canopy (1,2).</t>
  </si>
  <si>
    <t>(1) Thompson et al. 1987; (2) Mullin 1998; (3) Anderson and Ascher 1993; (4) Hickman 1993.</t>
  </si>
  <si>
    <t>Low invasive potential (e.g., requires disturbance [trails, overgrazing, grading] to establish in wildlands).</t>
  </si>
  <si>
    <t>Can produce flower stalks in first year (1,2).</t>
  </si>
  <si>
    <t>(1) Mullin 1998; (2) Pirosko 2004.</t>
  </si>
  <si>
    <t>Yes (1).</t>
  </si>
  <si>
    <t>No (1).</t>
  </si>
  <si>
    <t>No (1) .</t>
  </si>
  <si>
    <t>(1) Thompson et al. 1987; (2) Mullin 1998; (3) Heidorn 1990; (4) Skinner et al. 1994.</t>
  </si>
  <si>
    <t>(1) Hickman 1993; (2) DiTomaso and Healy 2007; (3) GISD 2010; (4) Benefield 2000.</t>
  </si>
  <si>
    <t>(1) Cal-IPC 2005; (2) Mullin 1998; (3) Pirosko 2004; (4) Benefield 2000.</t>
  </si>
  <si>
    <t>Yes (1).  Can grow from broken off stem and root segments (2).</t>
  </si>
  <si>
    <t>Long-lived seeds (1); viable in soil 3 or more years (2).</t>
  </si>
  <si>
    <t>(1) Benefield 2000; (2) Mullin 1998.</t>
  </si>
  <si>
    <t>Produces up to 300,000 seeds per stalk (1), &gt; 2 million seeds per mature plant (2), or up to 24 billion seed/acre (1).</t>
  </si>
  <si>
    <t>(1) Mullin 1998; (2) Benefield 2000.</t>
  </si>
  <si>
    <t>Wetland species (1); not expected to impact fire frequency.</t>
  </si>
  <si>
    <t>(1) Hickman 1993.</t>
  </si>
  <si>
    <t>Wetland species (1); not expected to impact fire intensity.</t>
  </si>
  <si>
    <t>Wetland species (1); not expected to impact ignition probability.</t>
  </si>
  <si>
    <t>(1) Thompson et al. 1987; (2) Malecki et al. 1993; (3) Benefield 2000.</t>
  </si>
  <si>
    <t>Impedes water flow, causing increased silt deposition and reduction in water quality (1,2).  Clogs waterways  and wetlands (3).</t>
  </si>
  <si>
    <t>Impedes natural water flow, causing increased silt deposition and reduction in water quality (1,2).</t>
  </si>
  <si>
    <t>(1) Thompson et al. 1987; (2) Malecki et al. 1993; (3) Emery and Perry 1996; (4) Fickbohm and Zhu 2006; (5) Barlocher and Biddiscombe 1996; (6) Grout et al. 1997; (7) Templer et al. 1998; (8) Blossey et al. 2001.</t>
  </si>
  <si>
    <r>
      <t xml:space="preserve">May cause changes in organic matter distribution, N cycling, and water chemistry in wetlands (1,2,3,4,5,6,7).  Changes rates and timing of litter decomposition (1,2,3,4,5,6,7) and increases evapotranspiration rates (8).  Change in timing of nutrient release may accelerate eutrophication downstream (3).  Produces higher standing dead biomass, soil organic matter content, and average monthly N mineralization rates compared to </t>
    </r>
    <r>
      <rPr>
        <i/>
        <sz val="9"/>
        <rFont val="Times New Roman"/>
        <family val="1"/>
      </rPr>
      <t>Typha</t>
    </r>
    <r>
      <rPr>
        <sz val="9"/>
        <rFont val="Times New Roman"/>
        <family val="1"/>
      </rPr>
      <t xml:space="preserve"> (4).</t>
    </r>
  </si>
  <si>
    <t>(1) Fickbohm and Zhu 2006.</t>
  </si>
  <si>
    <r>
      <t xml:space="preserve">Produces double the amount of above- and below-ground biomass as </t>
    </r>
    <r>
      <rPr>
        <i/>
        <sz val="9"/>
        <rFont val="Times New Roman"/>
        <family val="1"/>
      </rPr>
      <t>Typha</t>
    </r>
    <r>
      <rPr>
        <sz val="9"/>
        <rFont val="Times New Roman"/>
        <family val="1"/>
      </rPr>
      <t xml:space="preserve"> (1).</t>
    </r>
  </si>
  <si>
    <t>(1) Thompson et al. 1987; (2) Malecki et al. 1993; (3) GSID 2010; (4) Fickbohm and Zhu 2006.</t>
  </si>
  <si>
    <r>
      <t xml:space="preserve">Can replace native plants, including </t>
    </r>
    <r>
      <rPr>
        <i/>
        <sz val="9"/>
        <rFont val="Times New Roman"/>
        <family val="1"/>
      </rPr>
      <t>Typha</t>
    </r>
    <r>
      <rPr>
        <sz val="9"/>
        <rFont val="Times New Roman"/>
        <family val="1"/>
      </rPr>
      <t xml:space="preserve"> sp. (1,2,3,4,5).</t>
    </r>
  </si>
  <si>
    <t>(1) Welling and Becker 1990; (2) Gabor et al. 1996; (3) Weiher et al. 1996; (4) Mal et al. 1997; (5) Weihe and Neely 1997.</t>
  </si>
  <si>
    <t>(1) Benefield 2000; (2) Gabor et al. 1996; (3) Welling and Becker 1990; (4) Weiher et al. 1996; (5) Mal et al. 1997; (6) Weihe and Neely 1997; (7) GISD 2010; (8) Lavoie 2010; (9) Rawinski 1982; (10) Thompson et al. 1987; (11) Malecki et al. 1993; (12) Skinner et al. 1994.</t>
  </si>
  <si>
    <t>Subclass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</si>
  <si>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</si>
  <si>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</si>
  <si>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Weight</t>
  </si>
  <si>
    <t>Minor change to fire intensity (e.g., low increase in fuel load [0% to 5%]).</t>
  </si>
  <si>
    <r>
      <t xml:space="preserve">Decreases storage capacities of impounded water bodies (1,2).  Can overrun wetlands and almost entirely eliminate open water habitat if left untreated (3). Transpires about twice the amount of water as </t>
    </r>
    <r>
      <rPr>
        <i/>
        <sz val="9"/>
        <rFont val="Times New Roman"/>
        <family val="1"/>
      </rPr>
      <t>Typha</t>
    </r>
    <r>
      <rPr>
        <sz val="9"/>
        <rFont val="Times New Roman"/>
        <family val="1"/>
      </rPr>
      <t xml:space="preserve"> (4). </t>
    </r>
  </si>
  <si>
    <t>Herbaceous perennial (1); taproot and/or locally spreading roots; occurs in perennial and seasonal wetlands (2); can eliminate open water habitat (3). Clogs waterways  and wetlands (4). These factors reduce erosion rates and geomorphic function significantly (over stabilized).</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</si>
  <si>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</si>
  <si>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</si>
  <si>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Significant contribution or direct impact to infrastructure leading to 'emergency actions' that damage fauna (e.g., typically contributes to flood and fire impacts [emergency clearing, fire lines]; plant biomass must be significant). Re-occurring impacts are placed here.</t>
  </si>
  <si>
    <t>Primarily wind-dispersed; seed and fragments also disperse by water and animals (e.g., mud attached to fur, feathers) (1,2,3,4).  Seed dispersal distances may limit landscape-level distribution; one study found no seed in uninvaded wetlands within 1-20 km of infested wetlands (5). Dispersal pattern is downstream from source pond in Escondido population (R).</t>
  </si>
  <si>
    <r>
      <t>Some evidence of hybridization with cultivars in other states. Less known in California, but potential exists based on work in eastern U.S. (1,2,3) and one native species (</t>
    </r>
    <r>
      <rPr>
        <i/>
        <sz val="9"/>
        <rFont val="Times New Roman"/>
        <family val="1"/>
      </rPr>
      <t>L. californicum</t>
    </r>
    <r>
      <rPr>
        <sz val="9"/>
        <rFont val="Times New Roman"/>
        <family val="1"/>
      </rPr>
      <t>) that occupies similar habitats (4).</t>
    </r>
  </si>
  <si>
    <t>Dense infestations change trophic structure of wetland habitats and potentially impact listed or candidate species, such as wetland-dependent birds (GISD 2010).</t>
  </si>
  <si>
    <t>(1) GISD 2010.</t>
  </si>
  <si>
    <t>Planted by beekeepers for its nectar-producing abilities (1,2).</t>
  </si>
  <si>
    <t>Seeds may provide a food source for some wildlife species, including birds and mammals (1).</t>
  </si>
  <si>
    <t>(1) DiTomaso and Healy 2007; (2) Blossey et al. 2001.</t>
  </si>
  <si>
    <t>Higher soil nitrogen mineralization rates could represent a mechanism to mediate favorable environmental conditions for its own advantage (1).</t>
  </si>
  <si>
    <t>Light appears to increase germination success (1); requires water level fluctuations exposing open, moist soils for germination (2).</t>
  </si>
  <si>
    <t>Has spread rapidly in other states, doubling within 10 yrs.  In California, rate of spread appears to be more gradual except in the presence of a catalyst such as a flood event (1,2,3).</t>
  </si>
  <si>
    <t>(1) Cal-IPC 2004; (2) Hickman 1993; (3) DiTomaso and Healy 2007.</t>
  </si>
  <si>
    <t>(1) Cal-IPC 2004.</t>
  </si>
  <si>
    <t>(1) Cal-IPC 2004; (2) Benefield 2000.</t>
  </si>
  <si>
    <t>(1) Benefield 2000; (2) Blossey et al. 2001; (3) GISD 2010; (4) Nelson and Getsinger 1994; (5) Bender 1987; (6) Coddington and Field 1987; (7) Malecki et al. 1993; (8) Skinner et al. 1994; (9) Hickey 1997; (10) Lor 2000; (11) Rawinski and Malecki 1984; (12) Whitt et al. 1999; (13) Maerz et al. 2005.</t>
  </si>
  <si>
    <r>
      <t xml:space="preserve">Rapidly degrades wetlands, diminishing wildlife value and reducing habitat suitability for </t>
    </r>
    <r>
      <rPr>
        <i/>
        <sz val="9"/>
        <color indexed="8"/>
        <rFont val="Times New Roman"/>
        <family val="1"/>
      </rPr>
      <t>some</t>
    </r>
    <r>
      <rPr>
        <sz val="9"/>
        <color indexed="8"/>
        <rFont val="Times New Roman"/>
        <family val="1"/>
      </rPr>
      <t xml:space="preserve"> specialized wetland species (1,2,3).  Extensive, monotypic stands displace native vegetation that provides food, cover, and nesting opportunities (4,5).  Rapid leaf decay rate provides nutrient flush to ecosystem in excess of and temporally offset from natural decay rates; thus, adversely affecting some aquatic species.  Species affected elsewhere in the U.S. include Canada goose, wood duck, mallard, canvasback, tern, least bittern, pied-billed grebe, Virginia rail, sora, marsh wren, sandhill crane, and salmon (6,7,8,9,10,11,12). High tannin concentrations in leaves may be toxic to tadpoles (13).  </t>
    </r>
  </si>
  <si>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</si>
  <si>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</si>
  <si>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</si>
  <si>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</si>
  <si>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</si>
  <si>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</si>
  <si>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</si>
  <si>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</si>
  <si>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</si>
  <si>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</si>
  <si>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</si>
  <si>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</si>
  <si>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</si>
  <si>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</si>
  <si>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</si>
  <si>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</si>
  <si>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</si>
  <si>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</si>
  <si>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</si>
  <si>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</si>
  <si>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</si>
  <si>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</si>
  <si>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</si>
  <si>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</si>
  <si>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</si>
  <si>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</si>
  <si>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</si>
  <si>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</si>
  <si>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</si>
  <si>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</si>
  <si>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</si>
  <si>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</si>
  <si>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</si>
  <si>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</si>
  <si>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</si>
  <si>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</si>
  <si>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</si>
  <si>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</si>
  <si>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</si>
  <si>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</si>
  <si>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</si>
  <si>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</si>
  <si>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</si>
  <si>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</si>
  <si>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</si>
  <si>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</si>
  <si>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(1) Rawinski 1982; (2) Thompson et al. 1987; (3) Malecki et al. 1993; (4) Skinner et al. 1994; (R) Giessow 2012.</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</si>
  <si>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</si>
  <si>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</si>
  <si>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</si>
  <si>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</si>
  <si>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</si>
  <si>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</si>
  <si>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</si>
  <si>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</si>
  <si>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</si>
  <si>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</si>
  <si>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</si>
  <si>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</si>
  <si>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</si>
  <si>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</si>
  <si>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Asexual Reproduction (4.8%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</si>
  <si>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</si>
  <si>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</si>
  <si>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</si>
  <si>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</si>
  <si>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</si>
  <si>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</si>
  <si>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</si>
  <si>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</si>
  <si>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</si>
  <si>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</si>
  <si>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</si>
  <si>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</si>
  <si>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</si>
  <si>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</si>
  <si>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</si>
  <si>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</si>
  <si>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</si>
  <si>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</si>
  <si>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</si>
  <si>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</si>
  <si>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</si>
  <si>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</si>
  <si>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</si>
  <si>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</si>
  <si>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</si>
  <si>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</si>
  <si>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Maerz, J.C., C.J. Brown, C.T. Chapin, and B. Blossey.  2005.  Can secondary compounds of an invasive plant affect larval amphibians?  Functional Ecology 19(6):970-975.</t>
  </si>
  <si>
    <t>Heidorn, R.  1990.  Vegetation management guideline:  purple loosestrife.  Illinois Nature Preserves Commission, vegetation management manual 1(17):1-5.</t>
  </si>
  <si>
    <t>California Department of Food and Agriculture (CDFA).  No date.  Purple loosestrife program: documents, reports, mapping.</t>
  </si>
  <si>
    <t>Coddington, J. and K.G. Field.  1987.   Rare and endangered vascular plant species in Massachusetts.   New England Botanical Club, Cambridge, Massachussetts.</t>
  </si>
  <si>
    <t xml:space="preserve">Skinner, L.C., W.J. Rendall, and E.L. Fuge.  1994.  Minnesota's purple loosestrife program: history, findings, and management recommendations.  Minnesota Department of Natural resources, special publication 145:1-27.  </t>
  </si>
  <si>
    <t>Hickey, J.M.  1997.  Breeding biology and population dynamics of the black tern in western New York.  MS thesis, Department of Natural Resources, Cornell University, Ithaca, New York.  160 pp.</t>
  </si>
  <si>
    <t>Lor, S.K.  2000.  Population status and breeding biology of marsh birds in Western New York.  MS thesis, Department of Natural Resources Cornell University, Ithaca, New York.  135 pp.</t>
  </si>
  <si>
    <t>Gabor, T.S., T. Haagsma, and H.R. Murkin.  1996.  Wetland plant responses to varying degrees of purple loosestrife removal in southeastern Ontario, Canada.  Wetlands 16:95-98.</t>
  </si>
  <si>
    <t>Weiher, E., I.C. Wisheu, P.A. Keddy, and D.R.J. Moore.  1996.  Establishment, persistence, and management implications of experimental wetland plant communities.  Wetlands 16:208-218.</t>
  </si>
  <si>
    <t>Templer, P., S. Findley, and C. Wigand.  1998.  Sediment chemistry associated with native and non-native emergent macrophytes of a Hudson River marsh ecosystem. Wetlands 18:70–78.</t>
  </si>
  <si>
    <t>(1) GISD 2010; (2) Thompson et al. 1987.</t>
  </si>
  <si>
    <t>(1) Thompson et al. 1987.</t>
  </si>
  <si>
    <t>Rawinski, T.J. and R.A. Malecki.  1984.  Ecological relationships among purple loosestrife, cattail and wildlife at the Montezuma National Wildlife Refuge.  New York Fish and Game Journal 31:81-87.</t>
  </si>
  <si>
    <t>(1) Mitich 1999; (2) Thompson et al. 1987; (3) CDFA no date.</t>
  </si>
  <si>
    <t>Weihe, P.E. and R.K. Neely. 1997.  The effects of shading on competition between purple loosestrife and broad-leaved cattail.  Aquatic Botany 59(1-2):127–138.</t>
  </si>
  <si>
    <t>Review date</t>
  </si>
  <si>
    <t>Lythrum salicaria</t>
  </si>
  <si>
    <t>Purple loosestrife</t>
  </si>
  <si>
    <t>1.0  Ecological Impacts</t>
  </si>
  <si>
    <t>Reviewers: Jason Giessow, Patricia Gordon-Reedy</t>
  </si>
  <si>
    <t>Reviewer comments are designated with an (R) under citations.</t>
  </si>
  <si>
    <r>
      <t xml:space="preserve">Lythrum salicaria </t>
    </r>
    <r>
      <rPr>
        <b/>
        <sz val="12"/>
        <rFont val="Arial"/>
        <family val="2"/>
      </rPr>
      <t>(Purple loosestrife)</t>
    </r>
  </si>
  <si>
    <r>
      <t>Blossey, B., L.C. Skinner, and J. Taylor.  2001.  Impact and management of purple loosestrife (</t>
    </r>
    <r>
      <rPr>
        <i/>
        <sz val="12"/>
        <rFont val="Arial"/>
        <family val="2"/>
      </rPr>
      <t>Lythrum salicaria</t>
    </r>
    <r>
      <rPr>
        <sz val="12"/>
        <rFont val="Arial"/>
        <family val="2"/>
      </rPr>
      <t>) in North America.  Biodiversity and Conservation 10:1787-1807.</t>
    </r>
  </si>
  <si>
    <r>
      <t xml:space="preserve">California Invasive Plant Council (Cal-IPC).  2004.  Plant assessment form:  </t>
    </r>
    <r>
      <rPr>
        <i/>
        <sz val="12"/>
        <rFont val="Arial"/>
        <family val="2"/>
      </rPr>
      <t>Lythrum salicaria</t>
    </r>
    <r>
      <rPr>
        <sz val="12"/>
        <rFont val="Arial"/>
        <family val="2"/>
      </rPr>
      <t>.  http://www.cal-ipc.org/ip/inventory/PAF/Lythrum%20salicaria.pdf</t>
    </r>
  </si>
  <si>
    <r>
      <t xml:space="preserve">DiTomaso, J.M. and E.A. Healy.  2007.  Pages 908-914 </t>
    </r>
    <r>
      <rPr>
        <i/>
        <sz val="12"/>
        <rFont val="Arial"/>
        <family val="2"/>
      </rPr>
      <t>in</t>
    </r>
    <r>
      <rPr>
        <sz val="12"/>
        <rFont val="Arial"/>
        <family val="2"/>
      </rPr>
      <t xml:space="preserve"> Weeds of California and other western states.  Vol. 2:  Geraniaceae - Zygophyllaceae.  University of California Agriculture and Natural Resources publication 3488, Oakland, CA.  1805 pp.</t>
    </r>
  </si>
  <si>
    <r>
      <t xml:space="preserve">Global Invasive Species Database (GSID).  2010.  </t>
    </r>
    <r>
      <rPr>
        <i/>
        <sz val="12"/>
        <rFont val="Arial"/>
        <family val="2"/>
      </rPr>
      <t>Lythrum salicaria</t>
    </r>
    <r>
      <rPr>
        <sz val="12"/>
        <rFont val="Arial"/>
        <family val="2"/>
      </rPr>
      <t>.  http://www.issg.org/database/species/ecology.asp?si=93&amp;fr=1&amp;sts=&amp;lang=EN.</t>
    </r>
  </si>
  <si>
    <r>
      <t xml:space="preserve">Hager, H.A.  2004.  Differential effects of </t>
    </r>
    <r>
      <rPr>
        <i/>
        <sz val="12"/>
        <rFont val="Arial"/>
        <family val="2"/>
      </rPr>
      <t>Typha</t>
    </r>
    <r>
      <rPr>
        <sz val="12"/>
        <rFont val="Arial"/>
        <family val="2"/>
      </rPr>
      <t xml:space="preserve"> litter and plants on invasive </t>
    </r>
    <r>
      <rPr>
        <i/>
        <sz val="12"/>
        <rFont val="Arial"/>
        <family val="2"/>
      </rPr>
      <t xml:space="preserve">Lythrum salicaria </t>
    </r>
    <r>
      <rPr>
        <sz val="12"/>
        <rFont val="Arial"/>
        <family val="2"/>
      </rPr>
      <t>seedling survival and growth.  Biological Invasions 6(4):433-444.</t>
    </r>
  </si>
  <si>
    <r>
      <t xml:space="preserve">Mal, T.K., J. Lovett-Doust, and L. Lovett-Doust.  1997.  Time-dependent competitive displacement of </t>
    </r>
    <r>
      <rPr>
        <i/>
        <sz val="12"/>
        <rFont val="Arial"/>
        <family val="2"/>
      </rPr>
      <t xml:space="preserve">Typha angustifolia </t>
    </r>
    <r>
      <rPr>
        <sz val="12"/>
        <rFont val="Arial"/>
        <family val="2"/>
      </rPr>
      <t>by</t>
    </r>
    <r>
      <rPr>
        <i/>
        <sz val="12"/>
        <rFont val="Arial"/>
        <family val="2"/>
      </rPr>
      <t xml:space="preserve"> Lythrum salicaria.  </t>
    </r>
    <r>
      <rPr>
        <sz val="12"/>
        <rFont val="Arial"/>
        <family val="2"/>
      </rPr>
      <t>Oikos 79(1):26-33.</t>
    </r>
  </si>
  <si>
    <r>
      <t xml:space="preserve">Mitich, L.W.  1999.   Intriguing world of weeds, purple loosestrife, </t>
    </r>
    <r>
      <rPr>
        <i/>
        <sz val="12"/>
        <rFont val="Arial"/>
        <family val="2"/>
      </rPr>
      <t>Lythrum salicarea</t>
    </r>
    <r>
      <rPr>
        <sz val="12"/>
        <rFont val="Arial"/>
        <family val="2"/>
      </rPr>
      <t>, L.  Weed Technology 13:843:846.</t>
    </r>
  </si>
  <si>
    <r>
      <t>Mullin, B H.  1998.   The biology and management of purple loosestrife (</t>
    </r>
    <r>
      <rPr>
        <i/>
        <sz val="12"/>
        <rFont val="Arial"/>
        <family val="2"/>
      </rPr>
      <t>Lythrum salicaria</t>
    </r>
    <r>
      <rPr>
        <sz val="12"/>
        <rFont val="Arial"/>
        <family val="2"/>
      </rPr>
      <t>).  Weed Technology 12:397-401.</t>
    </r>
  </si>
  <si>
    <r>
      <t xml:space="preserve">Pirosko, C.  2004.  Associate Agricultural Biologist, Noxious Weed Program, California Department of Food and Agriculture.  Personal observation in California Invasive Plant Council (Cal-IPC).  2004.  Plant assessment form: </t>
    </r>
    <r>
      <rPr>
        <i/>
        <sz val="12"/>
        <rFont val="Arial"/>
        <family val="2"/>
      </rPr>
      <t xml:space="preserve"> Lythrum salicaria</t>
    </r>
    <r>
      <rPr>
        <sz val="12"/>
        <rFont val="Arial"/>
        <family val="2"/>
      </rPr>
      <t>.   http://www.cal-ipc.org/ip/inventory/PAF/Lythrum%20salicaria.pdf</t>
    </r>
  </si>
  <si>
    <r>
      <t xml:space="preserve">Shadel, W.P. and J. Molofsky.  2002.  Habitat and population effects on the germination and early survival of the invasive weed, </t>
    </r>
    <r>
      <rPr>
        <i/>
        <sz val="12"/>
        <rFont val="Arial"/>
        <family val="2"/>
      </rPr>
      <t>Lythrum salicaria</t>
    </r>
    <r>
      <rPr>
        <sz val="12"/>
        <rFont val="Arial"/>
        <family val="2"/>
      </rPr>
      <t xml:space="preserve"> L. (purple loosestrife).  Biological Invasions 4(4):413-423.</t>
    </r>
  </si>
  <si>
    <r>
      <t xml:space="preserve">Yakimowski, S.B., H.A. Hager, and C.G. Eckert.  2005.  Limits and effects of invasion by the nonindigenous wetland plant </t>
    </r>
    <r>
      <rPr>
        <i/>
        <sz val="12"/>
        <rFont val="Arial"/>
        <family val="2"/>
      </rPr>
      <t>Lythrum salicaria</t>
    </r>
    <r>
      <rPr>
        <sz val="12"/>
        <rFont val="Arial"/>
        <family val="2"/>
      </rPr>
      <t xml:space="preserve"> (purple loosestrife):  a seed bank analysis.  Biological Invasions 7(4):687-698.</t>
    </r>
  </si>
  <si>
    <t>Greatly changes water flow (e.g., changes or divert flow during flood events; significantly changes flow capacity; modifies flow patterns; large stands of large plants.</t>
  </si>
  <si>
    <t>Noticeable/measurable increases in response to altered disturbance regimes and/or changes in hydrology/nutrient availability.</t>
  </si>
  <si>
    <t>Seeds typically viable for 9+ years (long life).</t>
  </si>
  <si>
    <t>November 2011</t>
  </si>
  <si>
    <r>
      <t xml:space="preserve">Once established, forms extensive monotypic stands that displace native vegetation (1) and reduce native plant species richness (2).  Reduces plant biodiversity by outcompeting and replacing other species (e.g., </t>
    </r>
    <r>
      <rPr>
        <i/>
        <sz val="9"/>
        <rFont val="Times New Roman"/>
        <family val="1"/>
      </rPr>
      <t xml:space="preserve">Typha </t>
    </r>
    <r>
      <rPr>
        <sz val="9"/>
        <rFont val="Times New Roman"/>
        <family val="1"/>
      </rPr>
      <t>spp., native grasses, sedges, and other flowering plants), and dominating the seed bank (2,3,4,5,6,7).  Reduces native plant species abundance and richness (2,8).  Canopy closure results in a virtual biological ‘desert’ underneath (9,10,11,12).</t>
    </r>
  </si>
  <si>
    <r>
      <t>Grout, J.A., C.D. Levins, and J.S. Richardson.  1997.  Decomposition rates of purple loosestrife (</t>
    </r>
    <r>
      <rPr>
        <i/>
        <sz val="12"/>
        <rFont val="Arial"/>
        <family val="2"/>
      </rPr>
      <t>Lythrum salicaria</t>
    </r>
    <r>
      <rPr>
        <sz val="12"/>
        <rFont val="Arial"/>
        <family val="2"/>
      </rPr>
      <t>) and Lyngbyei’s sedge (</t>
    </r>
    <r>
      <rPr>
        <i/>
        <sz val="12"/>
        <rFont val="Arial"/>
        <family val="2"/>
      </rPr>
      <t>Carex lyngbyei)</t>
    </r>
    <r>
      <rPr>
        <sz val="12"/>
        <rFont val="Arial"/>
        <family val="2"/>
      </rPr>
      <t xml:space="preserve"> in the Fraser River Estuary.  Estuaries 20:96–102.</t>
    </r>
  </si>
  <si>
    <r>
      <t>Thompson, D.Q., R.L. Stuckey, and E.B. Thompson.  1987.  Spread, impact, and control of purple loosestrife (</t>
    </r>
    <r>
      <rPr>
        <i/>
        <sz val="12"/>
        <rFont val="Arial"/>
        <family val="2"/>
      </rPr>
      <t>Lythrum salicaria</t>
    </r>
    <r>
      <rPr>
        <sz val="12"/>
        <rFont val="Arial"/>
        <family val="2"/>
      </rPr>
      <t>) in North American wetlands.  U.S. Fish and Wildlife Service, Jamestown, North Dakota: Northern Prairie Wildlife Research Center.  55 pp.  http://www.npwrc.usgs.gov/resource/plants/loosstrf/index.htm (Version 04JUN1999).</t>
    </r>
  </si>
  <si>
    <t>Fickbohm, S.S. and W.X. Zhu.  2006.  Exotic purple loosestrife invasion of native cattail freshwater wetlands:  effects on organic matter distributon and soil nitrogen cycling.  Applied Soil Ecology 32(1):123-131.</t>
  </si>
  <si>
    <t>Lavoie, C.  2010.  Should we care about purple loosestrife?  The history of an invasive plant in North America.  Biological Invasions 12(7):1967-1999.</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</si>
  <si>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</si>
  <si>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</si>
  <si>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</si>
  <si>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</si>
  <si>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</si>
  <si>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</si>
  <si>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</si>
  <si>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</si>
  <si>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</si>
  <si>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</si>
  <si>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</si>
  <si>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</si>
  <si>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</si>
  <si>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</si>
  <si>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Clearing for flood control or infrastructure repair may impact abiotic functions (R).</t>
  </si>
  <si>
    <t>(R) Gordon-Reedy 2011.</t>
  </si>
  <si>
    <t>Clearing for flood control or infrastructure repair may impact vegetation communities (R).</t>
  </si>
  <si>
    <t>Clearing for flood control or infrastructure repair may impact fauna directly or impact habitat for fauna (R).</t>
  </si>
  <si>
    <t>Establishment is facilitated by disturbance (anthropogenic or natural); however, this species can invade 'intact' plant communities to a lesser extent (1,2,3), particularly in relatively dry wetland sites (2).  Statewide, it has invaded very little of its potential range (4).</t>
  </si>
  <si>
    <t>Yes (1).  Perennial species (2); in the northeastern U.S., stands have perpetuated themselves for at least 20 years (3).</t>
  </si>
  <si>
    <t>Yes (1).  Resprouts readily from root crown when cut/mowed (2,3,4).</t>
  </si>
  <si>
    <t xml:space="preserve">Spreads by gardening near waterways, altering hydrology/irrigation, roads and trails, construction; still found in some nurseries and through internet; transported on boats, vehicle tires, footwear, and in drainages/canal systems; moved in soil (1,2,3,4). </t>
  </si>
  <si>
    <t>Scattered clumps and plants. Plants large and vigorous, appear capable of developing into monotypic stands. Without treatment, would likely have developed into dense stands.</t>
  </si>
  <si>
    <t>(1) Heidorn 1990; (2) Skinner et al. 1994; (3) Thompson et al. 1987; (4) Mullin 1998; (5) Yakimowski et al. 2005; (R) Giessow 2011.</t>
  </si>
  <si>
    <t>Nelson, L.S. and K.D. Getsinger.  1994.  Battling purple loosestrife brings some success.  The Wetlands Research Program Bulletin 4(1):5-8.</t>
  </si>
  <si>
    <t>Hickman, J.C., ed.  1993. The Jepson manual, higher plants of California.  University of California Press. Berkeley, CA. 1400 pp.</t>
  </si>
  <si>
    <t>(1) Thompson et al. 1987; (2) Hager 2004; (3) Shadel and Molofsky 2002; (4) CDFA no date.</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</si>
  <si>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</si>
  <si>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</si>
  <si>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t>Giessow, J.  2011.  Biologist, Dendra, Inc.  Reviewer, SANDAG Invasive Species project.</t>
  </si>
  <si>
    <t>Gordon-Reedy, P.  2011.  Botanist, Conservation Biology Institute.  Reviewer, SANDAG Invasive Species project.</t>
  </si>
  <si>
    <r>
      <t>Anderson, N.O. and P.D. Ascher.  1993.  Male and female fertility of loosestrife (</t>
    </r>
    <r>
      <rPr>
        <i/>
        <sz val="12"/>
        <rFont val="Arial"/>
        <family val="2"/>
      </rPr>
      <t>Lythrum</t>
    </r>
    <r>
      <rPr>
        <sz val="12"/>
        <rFont val="Arial"/>
        <family val="2"/>
      </rPr>
      <t xml:space="preserve">) cultivars.  Journal of the American Horticultural Society 118(6):851-858.  </t>
    </r>
  </si>
  <si>
    <r>
      <t>Barlocher, F. and N.R. Biddiscombe.  1996.  Geratology and decomposition of</t>
    </r>
    <r>
      <rPr>
        <i/>
        <sz val="12"/>
        <rFont val="Arial"/>
        <family val="2"/>
      </rPr>
      <t xml:space="preserve"> Typha latifolia </t>
    </r>
    <r>
      <rPr>
        <sz val="12"/>
        <rFont val="Arial"/>
        <family val="2"/>
      </rPr>
      <t xml:space="preserve">and </t>
    </r>
    <r>
      <rPr>
        <i/>
        <sz val="12"/>
        <rFont val="Arial"/>
        <family val="2"/>
      </rPr>
      <t xml:space="preserve">Lythrum salicaria </t>
    </r>
    <r>
      <rPr>
        <sz val="12"/>
        <rFont val="Arial"/>
        <family val="2"/>
      </rPr>
      <t>in a freshwater marsh.  Archiv fuer Hydrobiologie 136:309–325.</t>
    </r>
  </si>
  <si>
    <r>
      <t xml:space="preserve">Bender, J.  1987.  </t>
    </r>
    <r>
      <rPr>
        <i/>
        <sz val="12"/>
        <rFont val="Arial"/>
        <family val="2"/>
      </rPr>
      <t>Lythrum salicaria</t>
    </r>
    <r>
      <rPr>
        <sz val="12"/>
        <rFont val="Arial"/>
        <family val="2"/>
      </rPr>
      <t>.  Element stewardship abstract.  The Nature Conservancy.  http://www.invasive.org/weedcd/pdfs/tncweeds/lythsal.pdf</t>
    </r>
  </si>
  <si>
    <r>
      <t xml:space="preserve">Benefield, C.  2000.  </t>
    </r>
    <r>
      <rPr>
        <i/>
        <sz val="12"/>
        <rFont val="Arial"/>
        <family val="2"/>
      </rPr>
      <t>Lythrum salicaria</t>
    </r>
    <r>
      <rPr>
        <sz val="12"/>
        <rFont val="Arial"/>
        <family val="2"/>
      </rPr>
      <t xml:space="preserve"> L.  Pages 236-240 </t>
    </r>
    <r>
      <rPr>
        <i/>
        <sz val="12"/>
        <rFont val="Arial"/>
        <family val="2"/>
      </rPr>
      <t>in</t>
    </r>
    <r>
      <rPr>
        <sz val="12"/>
        <rFont val="Arial"/>
        <family val="2"/>
      </rPr>
      <t xml:space="preserve"> Bossard, C.C., J.M. Randall, and M.C. Hoshovsky, eds.  Invasive plants of California's wildlands.  University of California Press, Berkeley.  360 pp.</t>
    </r>
  </si>
</sst>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0">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ont>
    <font>
      <b/>
      <sz val="12"/>
      <name val="Times New Roman"/>
      <family val="1"/>
    </font>
    <font>
      <sz val="12"/>
      <name val="Arial"/>
    </font>
    <font>
      <sz val="8"/>
      <name val="Arial"/>
    </font>
    <font>
      <b/>
      <sz val="14"/>
      <name val="Arial"/>
      <family val="2"/>
    </font>
    <font>
      <b/>
      <i/>
      <sz val="14"/>
      <name val="Arial"/>
      <family val="2"/>
    </font>
    <font>
      <sz val="9"/>
      <color indexed="8"/>
      <name val="Times New Roman"/>
      <family val="1"/>
    </font>
    <font>
      <i/>
      <sz val="9"/>
      <color indexed="8"/>
      <name val="Times New Roman"/>
      <family val="1"/>
    </font>
    <font>
      <sz val="9"/>
      <color indexed="8"/>
      <name val="Times New Roman"/>
      <family val="1"/>
    </font>
    <font>
      <b/>
      <i/>
      <sz val="12"/>
      <name val="Arial"/>
      <family val="2"/>
    </font>
    <font>
      <sz val="12"/>
      <name val="Arial"/>
      <family val="2"/>
    </font>
    <font>
      <i/>
      <sz val="12"/>
      <name val="Arial"/>
      <family val="2"/>
    </font>
    <font>
      <b/>
      <sz val="12"/>
      <color indexed="8"/>
      <name val="Arial"/>
      <family val="2"/>
    </font>
    <font>
      <sz val="12"/>
      <color indexed="12"/>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sz val="11"/>
      <name val="Arial"/>
    </font>
    <font>
      <b/>
      <sz val="11"/>
      <name val="Arial"/>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4">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0" xfId="0" applyFont="1" applyAlignment="1">
      <alignmen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Alignment="1">
      <alignment vertical="center" wrapText="1"/>
    </xf>
    <xf numFmtId="0" fontId="14" fillId="0" borderId="0" xfId="0" applyFont="1" applyFill="1"/>
    <xf numFmtId="0" fontId="14"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7" fillId="4" borderId="5" xfId="0" applyFont="1" applyFill="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6"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7" borderId="1" xfId="0" applyFont="1" applyFill="1" applyBorder="1" applyAlignment="1">
      <alignment horizontal="center" vertical="top" wrapText="1"/>
    </xf>
    <xf numFmtId="0" fontId="3" fillId="7" borderId="1" xfId="0" applyFont="1" applyFill="1" applyBorder="1" applyAlignment="1">
      <alignment horizontal="left" vertical="top"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2" fillId="7"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7" fillId="0" borderId="1" xfId="0" applyNumberFormat="1" applyFont="1" applyBorder="1" applyAlignment="1">
      <alignment horizontal="left" vertical="top" wrapText="1"/>
    </xf>
    <xf numFmtId="0" fontId="20" fillId="0" borderId="0" xfId="0" applyFont="1" applyAlignment="1">
      <alignment vertical="top" wrapText="1"/>
    </xf>
    <xf numFmtId="0" fontId="16" fillId="0" borderId="11" xfId="0" applyFont="1" applyBorder="1"/>
    <xf numFmtId="0" fontId="16" fillId="0" borderId="11" xfId="0" applyFont="1" applyBorder="1" applyAlignment="1">
      <alignment horizontal="center"/>
    </xf>
    <xf numFmtId="0" fontId="16" fillId="0" borderId="11" xfId="0" applyFont="1" applyBorder="1" applyAlignment="1">
      <alignment horizontal="right"/>
    </xf>
    <xf numFmtId="49" fontId="16" fillId="0" borderId="0" xfId="0" applyNumberFormat="1" applyFont="1" applyAlignment="1">
      <alignment horizontal="right"/>
    </xf>
    <xf numFmtId="0" fontId="2" fillId="7" borderId="4" xfId="0" applyFont="1" applyFill="1" applyBorder="1" applyAlignment="1">
      <alignment horizontal="center" vertical="center"/>
    </xf>
    <xf numFmtId="0" fontId="2" fillId="5" borderId="5" xfId="0" applyFont="1" applyFill="1" applyBorder="1" applyAlignment="1">
      <alignment horizontal="center"/>
    </xf>
    <xf numFmtId="164" fontId="2" fillId="3" borderId="5" xfId="0" applyNumberFormat="1" applyFont="1" applyFill="1" applyBorder="1" applyAlignment="1">
      <alignment horizontal="center"/>
    </xf>
    <xf numFmtId="0" fontId="2" fillId="0" borderId="1" xfId="0" applyFont="1" applyFill="1" applyBorder="1" applyAlignment="1">
      <alignment horizontal="center"/>
    </xf>
    <xf numFmtId="164" fontId="2" fillId="0" borderId="1" xfId="0" applyNumberFormat="1" applyFont="1" applyBorder="1" applyAlignment="1">
      <alignment horizontal="center"/>
    </xf>
    <xf numFmtId="0" fontId="2" fillId="5" borderId="1" xfId="0" applyFont="1" applyFill="1" applyBorder="1" applyAlignment="1">
      <alignment horizontal="center"/>
    </xf>
    <xf numFmtId="164" fontId="2" fillId="3" borderId="1" xfId="0" applyNumberFormat="1" applyFont="1" applyFill="1" applyBorder="1" applyAlignment="1">
      <alignment horizontal="center"/>
    </xf>
    <xf numFmtId="2" fontId="2" fillId="0" borderId="1" xfId="0" applyNumberFormat="1" applyFont="1" applyFill="1" applyBorder="1" applyAlignment="1">
      <alignment horizontal="center"/>
    </xf>
    <xf numFmtId="0" fontId="2" fillId="0" borderId="1" xfId="0" applyFont="1" applyBorder="1" applyAlignment="1">
      <alignment horizontal="center"/>
    </xf>
    <xf numFmtId="0" fontId="2" fillId="0" borderId="0" xfId="0" applyFont="1"/>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1" fillId="0" borderId="0" xfId="0" applyFont="1"/>
    <xf numFmtId="0" fontId="22" fillId="0" borderId="0" xfId="0" applyFont="1"/>
    <xf numFmtId="0" fontId="24" fillId="0" borderId="0" xfId="0" applyFont="1"/>
    <xf numFmtId="0" fontId="25" fillId="0" borderId="0" xfId="0" applyFont="1"/>
    <xf numFmtId="0" fontId="2" fillId="0" borderId="6" xfId="0" applyFont="1" applyFill="1" applyBorder="1" applyAlignment="1">
      <alignment horizontal="center"/>
    </xf>
    <xf numFmtId="0" fontId="14" fillId="0" borderId="0" xfId="0" applyFont="1" applyFill="1" applyBorder="1"/>
    <xf numFmtId="0" fontId="14" fillId="0" borderId="0" xfId="0" applyFont="1" applyFill="1" applyBorder="1" applyAlignment="1">
      <alignment vertical="center" wrapText="1"/>
    </xf>
    <xf numFmtId="0" fontId="14" fillId="0" borderId="0" xfId="0" applyFont="1" applyFill="1" applyBorder="1" applyAlignment="1">
      <alignment horizontal="center"/>
    </xf>
    <xf numFmtId="0" fontId="2" fillId="0" borderId="0" xfId="0" applyFont="1" applyAlignment="1">
      <alignment horizontal="left"/>
    </xf>
    <xf numFmtId="0" fontId="14" fillId="0" borderId="0" xfId="0" applyFont="1" applyAlignment="1">
      <alignment horizontal="center" vertical="center" wrapText="1"/>
    </xf>
    <xf numFmtId="49" fontId="2" fillId="0" borderId="0" xfId="0" applyNumberFormat="1" applyFont="1" applyAlignment="1">
      <alignment horizontal="right"/>
    </xf>
    <xf numFmtId="0" fontId="22" fillId="0" borderId="0" xfId="0" applyFont="1" applyAlignment="1">
      <alignment vertical="center" wrapText="1"/>
    </xf>
    <xf numFmtId="0" fontId="21" fillId="0" borderId="0" xfId="0" applyFont="1" applyAlignment="1">
      <alignment vertical="center" wrapText="1"/>
    </xf>
    <xf numFmtId="0" fontId="2" fillId="0" borderId="6" xfId="0" applyFont="1" applyBorder="1"/>
    <xf numFmtId="0" fontId="12" fillId="0" borderId="12"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0" fontId="12" fillId="0" borderId="1" xfId="0" applyFont="1" applyBorder="1" applyAlignment="1">
      <alignment horizontal="left"/>
    </xf>
    <xf numFmtId="0" fontId="12" fillId="0" borderId="12" xfId="0" applyFont="1" applyBorder="1" applyAlignment="1">
      <alignment horizontal="left"/>
    </xf>
    <xf numFmtId="0" fontId="12" fillId="0" borderId="5" xfId="0" applyFont="1" applyBorder="1" applyAlignment="1">
      <alignment horizontal="left"/>
    </xf>
    <xf numFmtId="0" fontId="12" fillId="0" borderId="6" xfId="0" applyFont="1" applyBorder="1" applyAlignment="1">
      <alignment horizontal="left"/>
    </xf>
    <xf numFmtId="0" fontId="24" fillId="7" borderId="4" xfId="0" applyFont="1" applyFill="1" applyBorder="1" applyAlignment="1">
      <alignment horizontal="center" vertical="center" wrapText="1"/>
    </xf>
    <xf numFmtId="0" fontId="24" fillId="5" borderId="5" xfId="0" applyFont="1" applyFill="1" applyBorder="1" applyAlignment="1">
      <alignment horizontal="center"/>
    </xf>
    <xf numFmtId="0" fontId="24" fillId="0" borderId="1" xfId="0" applyFont="1" applyFill="1" applyBorder="1" applyAlignment="1">
      <alignment horizontal="center"/>
    </xf>
    <xf numFmtId="0" fontId="24" fillId="5" borderId="1" xfId="0" applyFont="1" applyFill="1" applyBorder="1" applyAlignment="1">
      <alignment horizontal="center"/>
    </xf>
    <xf numFmtId="164" fontId="24" fillId="0" borderId="1" xfId="0" applyNumberFormat="1" applyFont="1" applyFill="1" applyBorder="1" applyAlignment="1">
      <alignment horizontal="center"/>
    </xf>
    <xf numFmtId="0" fontId="24" fillId="0" borderId="6" xfId="0" applyFont="1" applyFill="1" applyBorder="1" applyAlignment="1">
      <alignment horizontal="center"/>
    </xf>
    <xf numFmtId="0" fontId="24" fillId="5" borderId="5" xfId="0" applyFont="1" applyFill="1" applyBorder="1"/>
    <xf numFmtId="0" fontId="24" fillId="0" borderId="1" xfId="0" applyFont="1" applyFill="1" applyBorder="1"/>
    <xf numFmtId="0" fontId="24" fillId="5" borderId="1" xfId="0" applyFont="1" applyFill="1" applyBorder="1"/>
    <xf numFmtId="0" fontId="24" fillId="0" borderId="6" xfId="0" applyFont="1" applyFill="1" applyBorder="1"/>
    <xf numFmtId="0" fontId="24" fillId="0" borderId="0" xfId="0" applyFont="1" applyFill="1" applyBorder="1"/>
    <xf numFmtId="0" fontId="28" fillId="0" borderId="0" xfId="0" applyFont="1"/>
    <xf numFmtId="164" fontId="6" fillId="4" borderId="13" xfId="0" applyNumberFormat="1" applyFont="1" applyFill="1" applyBorder="1" applyAlignment="1">
      <alignment horizontal="left"/>
    </xf>
    <xf numFmtId="0" fontId="6" fillId="4" borderId="13" xfId="0" applyFont="1" applyFill="1" applyBorder="1"/>
    <xf numFmtId="0" fontId="6" fillId="4" borderId="14" xfId="0" applyFont="1" applyFill="1" applyBorder="1" applyAlignment="1"/>
    <xf numFmtId="0" fontId="6" fillId="4" borderId="15" xfId="0" applyFont="1" applyFill="1" applyBorder="1" applyAlignment="1"/>
    <xf numFmtId="0" fontId="6" fillId="4" borderId="16"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7"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30" fillId="0" borderId="0" xfId="0" applyFont="1" applyAlignment="1">
      <alignment horizontal="center" vertical="top"/>
    </xf>
    <xf numFmtId="0" fontId="30" fillId="0" borderId="0" xfId="0" applyFont="1"/>
    <xf numFmtId="0" fontId="30" fillId="0" borderId="0" xfId="0" applyFont="1" applyAlignment="1">
      <alignment vertical="top" wrapText="1"/>
    </xf>
    <xf numFmtId="0" fontId="30" fillId="0" borderId="0" xfId="0" applyFont="1" applyAlignment="1">
      <alignment horizontal="left" vertical="top" wrapText="1"/>
    </xf>
    <xf numFmtId="0" fontId="31" fillId="7" borderId="9" xfId="0" applyFont="1" applyFill="1" applyBorder="1" applyAlignment="1">
      <alignment horizontal="center" vertical="center" wrapText="1"/>
    </xf>
    <xf numFmtId="0" fontId="31" fillId="7" borderId="10" xfId="0" applyFont="1" applyFill="1" applyBorder="1" applyAlignment="1">
      <alignment horizontal="center" vertical="center" wrapText="1"/>
    </xf>
    <xf numFmtId="164" fontId="32" fillId="4" borderId="13" xfId="0" applyNumberFormat="1" applyFont="1" applyFill="1" applyBorder="1" applyAlignment="1">
      <alignment horizontal="left" vertical="center"/>
    </xf>
    <xf numFmtId="0" fontId="32" fillId="0" borderId="1" xfId="0" applyFont="1" applyFill="1" applyBorder="1" applyAlignment="1">
      <alignment vertical="center"/>
    </xf>
    <xf numFmtId="0" fontId="32"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5" fillId="0" borderId="1" xfId="0" applyFont="1" applyBorder="1" applyAlignment="1">
      <alignment vertical="center"/>
    </xf>
    <xf numFmtId="164" fontId="13" fillId="3" borderId="5" xfId="0" applyNumberFormat="1" applyFont="1" applyFill="1" applyBorder="1" applyAlignment="1">
      <alignment horizontal="center" vertical="center" wrapText="1"/>
    </xf>
    <xf numFmtId="0" fontId="7" fillId="4" borderId="5" xfId="0" applyFont="1" applyFill="1" applyBorder="1" applyAlignment="1">
      <alignment vertical="top" wrapText="1"/>
    </xf>
    <xf numFmtId="164" fontId="6" fillId="6" borderId="1" xfId="0" applyNumberFormat="1" applyFont="1" applyFill="1" applyBorder="1" applyAlignment="1">
      <alignment horizontal="center" vertical="center" wrapText="1"/>
    </xf>
    <xf numFmtId="0" fontId="2" fillId="7" borderId="18" xfId="0" applyFont="1" applyFill="1" applyBorder="1" applyAlignment="1">
      <alignment horizontal="center" vertical="center" wrapText="1"/>
    </xf>
    <xf numFmtId="0" fontId="14" fillId="0" borderId="0" xfId="0" applyFont="1" applyAlignment="1">
      <alignment vertical="center"/>
    </xf>
    <xf numFmtId="0" fontId="3" fillId="5" borderId="19" xfId="0" applyFont="1" applyFill="1" applyBorder="1" applyAlignment="1"/>
    <xf numFmtId="0" fontId="3" fillId="5" borderId="20" xfId="0" applyFont="1" applyFill="1" applyBorder="1" applyAlignment="1"/>
    <xf numFmtId="0" fontId="3" fillId="5" borderId="21" xfId="0" applyFont="1" applyFill="1" applyBorder="1" applyAlignment="1"/>
    <xf numFmtId="164" fontId="3" fillId="3" borderId="1" xfId="0" applyNumberFormat="1" applyFont="1" applyFill="1" applyBorder="1" applyAlignment="1">
      <alignment horizontal="center"/>
    </xf>
    <xf numFmtId="0" fontId="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7"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2" fillId="0" borderId="1" xfId="0" applyFont="1" applyFill="1" applyBorder="1" applyAlignment="1">
      <alignment vertical="center"/>
    </xf>
    <xf numFmtId="0" fontId="36" fillId="0" borderId="1" xfId="0" applyFont="1" applyFill="1" applyBorder="1" applyAlignment="1">
      <alignment horizontal="center" vertical="center"/>
    </xf>
    <xf numFmtId="0" fontId="1" fillId="0" borderId="1" xfId="0" applyFont="1" applyBorder="1" applyAlignment="1">
      <alignment horizontal="left" vertical="top" wrapText="1"/>
    </xf>
    <xf numFmtId="0" fontId="36" fillId="0" borderId="1" xfId="0" applyFont="1" applyBorder="1" applyAlignment="1">
      <alignment horizontal="center" vertical="center"/>
    </xf>
    <xf numFmtId="0" fontId="3" fillId="2" borderId="1" xfId="0" applyFont="1" applyFill="1" applyBorder="1" applyAlignment="1">
      <alignment horizontal="left" vertical="top" wrapText="1"/>
    </xf>
    <xf numFmtId="0" fontId="22" fillId="0" borderId="11" xfId="0" applyFont="1" applyFill="1" applyBorder="1" applyAlignment="1">
      <alignment vertical="center"/>
    </xf>
    <xf numFmtId="164" fontId="1" fillId="0" borderId="24" xfId="0" applyNumberFormat="1" applyFont="1" applyFill="1" applyBorder="1" applyAlignment="1">
      <alignment horizontal="center" vertical="center"/>
    </xf>
    <xf numFmtId="0" fontId="36" fillId="0" borderId="12" xfId="0" applyFont="1" applyFill="1" applyBorder="1" applyAlignment="1">
      <alignment horizontal="center" vertical="center"/>
    </xf>
    <xf numFmtId="0" fontId="1" fillId="0" borderId="12" xfId="0" applyFont="1" applyBorder="1" applyAlignment="1">
      <alignment horizontal="left" vertical="top" wrapText="1"/>
    </xf>
    <xf numFmtId="1" fontId="3" fillId="7" borderId="4" xfId="0" applyNumberFormat="1" applyFont="1" applyFill="1" applyBorder="1" applyAlignment="1">
      <alignment horizontal="center" vertical="center" wrapText="1"/>
    </xf>
    <xf numFmtId="0" fontId="3" fillId="7" borderId="4" xfId="0" applyFont="1" applyFill="1" applyBorder="1" applyAlignment="1">
      <alignment horizontal="center" vertical="center" wrapText="1"/>
    </xf>
    <xf numFmtId="0" fontId="36" fillId="0" borderId="0" xfId="0" applyFont="1"/>
    <xf numFmtId="0" fontId="36" fillId="0" borderId="0" xfId="0" applyFont="1" applyAlignment="1">
      <alignment vertical="center" wrapText="1"/>
    </xf>
    <xf numFmtId="0" fontId="36" fillId="0" borderId="0" xfId="0" applyFont="1" applyAlignment="1">
      <alignment horizontal="center"/>
    </xf>
    <xf numFmtId="0" fontId="22" fillId="0" borderId="0" xfId="0" applyFont="1" applyAlignment="1">
      <alignment vertical="center"/>
    </xf>
    <xf numFmtId="0" fontId="22" fillId="0" borderId="0" xfId="0" applyFont="1" applyAlignment="1"/>
    <xf numFmtId="0" fontId="22" fillId="0" borderId="0" xfId="0" applyFont="1" applyAlignment="1">
      <alignment horizontal="left" vertical="center"/>
    </xf>
    <xf numFmtId="0" fontId="38" fillId="0" borderId="0" xfId="0" applyFont="1" applyBorder="1"/>
    <xf numFmtId="0" fontId="39" fillId="0" borderId="0" xfId="0" applyFont="1" applyAlignment="1">
      <alignment horizontal="left" vertical="center"/>
    </xf>
    <xf numFmtId="0" fontId="38" fillId="0" borderId="0" xfId="0" applyFont="1"/>
    <xf numFmtId="0" fontId="2" fillId="7" borderId="2" xfId="0" applyFont="1" applyFill="1" applyBorder="1" applyAlignment="1">
      <alignment horizontal="center" vertical="top" wrapText="1"/>
    </xf>
    <xf numFmtId="0" fontId="2" fillId="7" borderId="17"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5"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0" xfId="0" applyFont="1" applyFill="1" applyBorder="1" applyAlignment="1">
      <alignment horizontal="center" vertical="center"/>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3" xfId="0" applyFont="1" applyBorder="1" applyAlignment="1">
      <alignment horizontal="left" vertical="center"/>
    </xf>
    <xf numFmtId="0" fontId="7" fillId="0" borderId="2" xfId="0" applyFont="1" applyFill="1" applyBorder="1" applyAlignment="1">
      <alignment horizontal="left" vertical="center"/>
    </xf>
    <xf numFmtId="0" fontId="7" fillId="0" borderId="17" xfId="0" applyFont="1" applyFill="1" applyBorder="1" applyAlignment="1">
      <alignment horizontal="left" vertical="center"/>
    </xf>
    <xf numFmtId="0" fontId="7" fillId="0" borderId="3"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6" fillId="2" borderId="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17" xfId="0" applyFont="1" applyBorder="1" applyAlignment="1">
      <alignment horizontal="left" vertical="center" wrapText="1"/>
    </xf>
    <xf numFmtId="0" fontId="7" fillId="0" borderId="3" xfId="0" applyFont="1" applyBorder="1" applyAlignment="1">
      <alignment horizontal="left" vertical="center" wrapText="1"/>
    </xf>
    <xf numFmtId="0" fontId="32" fillId="2" borderId="2" xfId="0" applyFont="1" applyFill="1" applyBorder="1" applyAlignment="1">
      <alignment horizontal="left" vertical="center"/>
    </xf>
    <xf numFmtId="0" fontId="32" fillId="2" borderId="17" xfId="0" applyFont="1" applyFill="1" applyBorder="1" applyAlignment="1">
      <alignment horizontal="left" vertical="center"/>
    </xf>
    <xf numFmtId="0" fontId="32" fillId="2" borderId="3" xfId="0" applyFont="1" applyFill="1" applyBorder="1" applyAlignment="1">
      <alignment horizontal="left" vertical="center"/>
    </xf>
    <xf numFmtId="0" fontId="24" fillId="7" borderId="25" xfId="0" applyFont="1" applyFill="1" applyBorder="1" applyAlignment="1">
      <alignment horizontal="center" vertical="center"/>
    </xf>
    <xf numFmtId="0" fontId="24" fillId="7" borderId="26" xfId="0" applyFont="1" applyFill="1" applyBorder="1" applyAlignment="1">
      <alignment horizontal="center" vertical="center"/>
    </xf>
    <xf numFmtId="0" fontId="24" fillId="7" borderId="27" xfId="0" applyFont="1" applyFill="1" applyBorder="1" applyAlignment="1">
      <alignment horizontal="center" vertical="center"/>
    </xf>
    <xf numFmtId="0" fontId="24" fillId="7" borderId="28" xfId="0" applyFont="1" applyFill="1" applyBorder="1" applyAlignment="1">
      <alignment horizontal="center" vertical="center"/>
    </xf>
    <xf numFmtId="0" fontId="24" fillId="7" borderId="29" xfId="0" applyFont="1" applyFill="1" applyBorder="1" applyAlignment="1">
      <alignment horizontal="center" vertical="center"/>
    </xf>
    <xf numFmtId="0" fontId="24" fillId="7" borderId="10" xfId="0" applyFont="1" applyFill="1" applyBorder="1" applyAlignment="1">
      <alignment horizontal="center" vertical="center"/>
    </xf>
    <xf numFmtId="0" fontId="24" fillId="7" borderId="2" xfId="0" applyFont="1" applyFill="1" applyBorder="1" applyAlignment="1">
      <alignment horizontal="center" vertical="top" wrapText="1"/>
    </xf>
    <xf numFmtId="0" fontId="24" fillId="7" borderId="17" xfId="0" applyFont="1" applyFill="1" applyBorder="1" applyAlignment="1">
      <alignment horizontal="center" vertical="top" wrapText="1"/>
    </xf>
    <xf numFmtId="0" fontId="24" fillId="7" borderId="3" xfId="0" applyFont="1" applyFill="1" applyBorder="1" applyAlignment="1">
      <alignment horizontal="center" vertical="top" wrapText="1"/>
    </xf>
    <xf numFmtId="0" fontId="11" fillId="0" borderId="2" xfId="0" applyFont="1" applyBorder="1" applyAlignment="1">
      <alignment horizontal="left" vertical="top" wrapText="1"/>
    </xf>
    <xf numFmtId="0" fontId="30" fillId="0" borderId="3" xfId="0" applyFont="1" applyBorder="1" applyAlignment="1">
      <alignment horizontal="left" vertical="top" wrapText="1"/>
    </xf>
    <xf numFmtId="0" fontId="32" fillId="4" borderId="14" xfId="0" applyFont="1" applyFill="1" applyBorder="1" applyAlignment="1">
      <alignment horizontal="left" vertical="center" wrapText="1"/>
    </xf>
    <xf numFmtId="0" fontId="32" fillId="4" borderId="15" xfId="0" applyFont="1" applyFill="1" applyBorder="1" applyAlignment="1">
      <alignment horizontal="left" vertical="center" wrapText="1"/>
    </xf>
    <xf numFmtId="0" fontId="32" fillId="4" borderId="16"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7"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7" xfId="0" applyFont="1" applyBorder="1" applyAlignment="1">
      <alignment horizontal="left" vertical="center"/>
    </xf>
    <xf numFmtId="0" fontId="11" fillId="0" borderId="3" xfId="0" applyFont="1" applyBorder="1" applyAlignment="1">
      <alignment horizontal="left" vertical="center"/>
    </xf>
    <xf numFmtId="0" fontId="38" fillId="0" borderId="0" xfId="0" applyFont="1" applyFill="1" applyBorder="1" applyAlignment="1">
      <alignment horizontal="left" vertical="center" wrapText="1"/>
    </xf>
    <xf numFmtId="0" fontId="38" fillId="0" borderId="0" xfId="0" applyFont="1" applyAlignment="1">
      <alignment horizontal="left" vertical="center" wrapText="1"/>
    </xf>
    <xf numFmtId="0" fontId="2" fillId="7" borderId="30"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22" fillId="0" borderId="11" xfId="0" applyFont="1" applyFill="1" applyBorder="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9" name="Picture 1" descr="ryw lyts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xdr:from>
      <xdr:col>12</xdr:col>
      <xdr:colOff>542925</xdr:colOff>
      <xdr:row>0</xdr:row>
      <xdr:rowOff>19050</xdr:rowOff>
    </xdr:from>
    <xdr:to>
      <xdr:col>24</xdr:col>
      <xdr:colOff>495300</xdr:colOff>
      <xdr:row>58</xdr:row>
      <xdr:rowOff>19050</xdr:rowOff>
    </xdr:to>
    <xdr:pic>
      <xdr:nvPicPr>
        <xdr:cNvPr id="1040" name="Picture 16" descr="Lythrum"/>
        <xdr:cNvPicPr>
          <a:picLocks noChangeAspect="1" noChangeArrowheads="1"/>
        </xdr:cNvPicPr>
      </xdr:nvPicPr>
      <xdr:blipFill>
        <a:blip xmlns:r="http://schemas.openxmlformats.org/officeDocument/2006/relationships" r:embed="rId2" cstate="print"/>
        <a:srcRect/>
        <a:stretch>
          <a:fillRect/>
        </a:stretch>
      </xdr:blipFill>
      <xdr:spPr bwMode="auto">
        <a:xfrm>
          <a:off x="7858125" y="19050"/>
          <a:ext cx="7267575" cy="93916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J32"/>
  <sheetViews>
    <sheetView tabSelected="1" zoomScaleNormal="75" workbookViewId="0"/>
  </sheetViews>
  <sheetFormatPr defaultRowHeight="15"/>
  <cols>
    <col min="1" max="1" width="36.5703125" style="26" customWidth="1"/>
    <col min="2" max="2" width="78.140625" style="26" customWidth="1"/>
    <col min="3" max="5" width="11.7109375" style="27" customWidth="1"/>
    <col min="6" max="6" width="9.140625" style="26"/>
    <col min="7" max="7" width="12.7109375" style="26" customWidth="1"/>
    <col min="8" max="16384" width="9.140625" style="26"/>
  </cols>
  <sheetData>
    <row r="1" spans="1:10" s="68" customFormat="1" ht="18.75" thickBot="1">
      <c r="A1" s="73" t="s">
        <v>257</v>
      </c>
      <c r="B1" s="73" t="s">
        <v>258</v>
      </c>
      <c r="C1" s="74"/>
      <c r="D1" s="74"/>
      <c r="E1" s="74"/>
      <c r="F1" s="73"/>
      <c r="G1" s="75" t="s">
        <v>422</v>
      </c>
    </row>
    <row r="2" spans="1:10" s="68" customFormat="1" ht="18.75">
      <c r="A2" s="70" t="s">
        <v>423</v>
      </c>
      <c r="B2" s="68" t="s">
        <v>424</v>
      </c>
      <c r="C2" s="69"/>
      <c r="D2" s="76"/>
      <c r="E2" s="76"/>
      <c r="F2" s="76"/>
      <c r="G2" s="76" t="s">
        <v>443</v>
      </c>
    </row>
    <row r="3" spans="1:10" ht="18.75" thickBot="1">
      <c r="A3" s="68"/>
      <c r="B3" s="68"/>
      <c r="C3" s="69"/>
      <c r="D3" s="69"/>
      <c r="E3" s="69"/>
    </row>
    <row r="4" spans="1:10" ht="16.5" thickBot="1">
      <c r="A4" s="39" t="s">
        <v>254</v>
      </c>
      <c r="B4" s="40">
        <f>G8+G13+G20</f>
        <v>8.1217644018041693</v>
      </c>
    </row>
    <row r="5" spans="1:10" ht="15.75">
      <c r="A5" s="87"/>
      <c r="B5" s="88"/>
    </row>
    <row r="6" spans="1:10" ht="15.75" thickBot="1"/>
    <row r="7" spans="1:10" s="90" customFormat="1" ht="42" customHeight="1" thickBot="1">
      <c r="A7" s="111" t="s">
        <v>179</v>
      </c>
      <c r="B7" s="111" t="s">
        <v>294</v>
      </c>
      <c r="C7" s="111" t="s">
        <v>319</v>
      </c>
      <c r="D7" s="111" t="s">
        <v>320</v>
      </c>
      <c r="E7" s="111" t="s">
        <v>321</v>
      </c>
      <c r="F7" s="111" t="s">
        <v>322</v>
      </c>
      <c r="G7" s="111" t="s">
        <v>323</v>
      </c>
    </row>
    <row r="8" spans="1:10" ht="15.75">
      <c r="A8" s="117" t="s">
        <v>425</v>
      </c>
      <c r="B8" s="117"/>
      <c r="C8" s="78">
        <v>0.6</v>
      </c>
      <c r="D8" s="78"/>
      <c r="E8" s="112">
        <v>10</v>
      </c>
      <c r="F8" s="79">
        <f>'Class 1'!K5</f>
        <v>8.4020666330584017</v>
      </c>
      <c r="G8" s="79">
        <f>F8*C8</f>
        <v>5.0412399798350407</v>
      </c>
    </row>
    <row r="9" spans="1:10" ht="15.75">
      <c r="A9" s="118"/>
      <c r="B9" s="118" t="s">
        <v>324</v>
      </c>
      <c r="C9" s="80"/>
      <c r="D9" s="80">
        <v>0.3</v>
      </c>
      <c r="E9" s="113">
        <v>3</v>
      </c>
      <c r="F9" s="81">
        <f>'Class 1'!K6</f>
        <v>2.1249999915000002</v>
      </c>
      <c r="G9" s="81"/>
    </row>
    <row r="10" spans="1:10" ht="15.75">
      <c r="A10" s="118"/>
      <c r="B10" s="118" t="s">
        <v>325</v>
      </c>
      <c r="C10" s="80"/>
      <c r="D10" s="80">
        <v>0.4</v>
      </c>
      <c r="E10" s="113">
        <v>4</v>
      </c>
      <c r="F10" s="81">
        <f>'Class 1'!K25</f>
        <v>3.3770666531584013</v>
      </c>
      <c r="G10" s="81"/>
      <c r="I10" s="30"/>
    </row>
    <row r="11" spans="1:10" ht="15.75">
      <c r="A11" s="118"/>
      <c r="B11" s="118" t="s">
        <v>326</v>
      </c>
      <c r="C11" s="80"/>
      <c r="D11" s="80">
        <v>0.3</v>
      </c>
      <c r="E11" s="113">
        <v>3</v>
      </c>
      <c r="F11" s="81">
        <f>'Class 1'!K36</f>
        <v>2.8999999883999998</v>
      </c>
      <c r="G11" s="81"/>
    </row>
    <row r="12" spans="1:10" ht="15.75">
      <c r="A12" s="118"/>
      <c r="B12" s="118"/>
      <c r="C12" s="80"/>
      <c r="D12" s="80"/>
      <c r="E12" s="113"/>
      <c r="F12" s="81"/>
      <c r="G12" s="81"/>
    </row>
    <row r="13" spans="1:10" ht="15.75">
      <c r="A13" s="119" t="s">
        <v>180</v>
      </c>
      <c r="B13" s="119"/>
      <c r="C13" s="82">
        <v>0.2</v>
      </c>
      <c r="D13" s="82"/>
      <c r="E13" s="114">
        <v>10</v>
      </c>
      <c r="F13" s="83">
        <f>'Class 2'!K5</f>
        <v>7.0594221098456451</v>
      </c>
      <c r="G13" s="83">
        <f>F13*C13</f>
        <v>1.4118844219691291</v>
      </c>
      <c r="J13" s="27"/>
    </row>
    <row r="14" spans="1:10" ht="15.75">
      <c r="A14" s="118"/>
      <c r="B14" s="118" t="s">
        <v>327</v>
      </c>
      <c r="C14" s="80"/>
      <c r="D14" s="80">
        <v>0.25</v>
      </c>
      <c r="E14" s="113">
        <v>2.5</v>
      </c>
      <c r="F14" s="81">
        <f>'Class 2'!K6</f>
        <v>1.66249999335</v>
      </c>
      <c r="G14" s="81"/>
    </row>
    <row r="15" spans="1:10" ht="15.75">
      <c r="A15" s="118"/>
      <c r="B15" s="118" t="s">
        <v>181</v>
      </c>
      <c r="C15" s="80"/>
      <c r="D15" s="80">
        <v>0.25</v>
      </c>
      <c r="E15" s="113">
        <v>2.5</v>
      </c>
      <c r="F15" s="81">
        <f>'Class 2'!K13</f>
        <v>1.66666666</v>
      </c>
      <c r="G15" s="81"/>
    </row>
    <row r="16" spans="1:10" ht="15.75">
      <c r="A16" s="118"/>
      <c r="B16" s="118" t="s">
        <v>251</v>
      </c>
      <c r="C16" s="80"/>
      <c r="D16" s="80">
        <v>0.25</v>
      </c>
      <c r="E16" s="113">
        <v>2.5</v>
      </c>
      <c r="F16" s="81">
        <f>'Class 2'!K15</f>
        <v>1.7302554644956452</v>
      </c>
      <c r="G16" s="81"/>
    </row>
    <row r="17" spans="1:7" ht="15.75">
      <c r="A17" s="118"/>
      <c r="B17" s="118" t="s">
        <v>252</v>
      </c>
      <c r="C17" s="80"/>
      <c r="D17" s="84">
        <v>0.1</v>
      </c>
      <c r="E17" s="115">
        <v>1</v>
      </c>
      <c r="F17" s="81">
        <f>'Class 2'!K28</f>
        <v>0.99999999600000011</v>
      </c>
      <c r="G17" s="81"/>
    </row>
    <row r="18" spans="1:7" ht="15.75">
      <c r="A18" s="118"/>
      <c r="B18" s="118" t="s">
        <v>253</v>
      </c>
      <c r="C18" s="80"/>
      <c r="D18" s="80">
        <v>0.15</v>
      </c>
      <c r="E18" s="113">
        <v>1.5</v>
      </c>
      <c r="F18" s="81">
        <f>'Class 2'!K30</f>
        <v>0.99999999599999989</v>
      </c>
      <c r="G18" s="81"/>
    </row>
    <row r="19" spans="1:7" ht="15.75">
      <c r="A19" s="118"/>
      <c r="B19" s="118"/>
      <c r="C19" s="80"/>
      <c r="D19" s="80"/>
      <c r="E19" s="113"/>
      <c r="F19" s="81"/>
      <c r="G19" s="81"/>
    </row>
    <row r="20" spans="1:7" ht="15.75">
      <c r="A20" s="119" t="s">
        <v>328</v>
      </c>
      <c r="B20" s="119"/>
      <c r="C20" s="82">
        <v>0.2</v>
      </c>
      <c r="D20" s="82"/>
      <c r="E20" s="114">
        <v>10</v>
      </c>
      <c r="F20" s="83">
        <f>'Class 3'!F4</f>
        <v>8.3431999999999995</v>
      </c>
      <c r="G20" s="83">
        <f>F20*C20</f>
        <v>1.6686399999999999</v>
      </c>
    </row>
    <row r="21" spans="1:7" ht="15.75">
      <c r="A21" s="118"/>
      <c r="B21" s="118" t="s">
        <v>329</v>
      </c>
      <c r="C21" s="80"/>
      <c r="D21" s="80">
        <v>0.5</v>
      </c>
      <c r="E21" s="113">
        <v>5</v>
      </c>
      <c r="F21" s="81">
        <f>'Class 3'!F5</f>
        <v>3.3332000000000002</v>
      </c>
      <c r="G21" s="85"/>
    </row>
    <row r="22" spans="1:7" ht="15.75">
      <c r="A22" s="118"/>
      <c r="B22" s="118" t="s">
        <v>330</v>
      </c>
      <c r="C22" s="80"/>
      <c r="D22" s="80">
        <v>0.5</v>
      </c>
      <c r="E22" s="113">
        <v>5</v>
      </c>
      <c r="F22" s="81">
        <f>'Class 3'!F8</f>
        <v>5.01</v>
      </c>
      <c r="G22" s="85"/>
    </row>
    <row r="23" spans="1:7" ht="16.5" thickBot="1">
      <c r="A23" s="120"/>
      <c r="B23" s="120"/>
      <c r="C23" s="93"/>
      <c r="D23" s="93"/>
      <c r="E23" s="116"/>
      <c r="F23" s="102"/>
      <c r="G23" s="102"/>
    </row>
    <row r="24" spans="1:7" ht="15.75">
      <c r="A24" s="121"/>
      <c r="B24" s="121"/>
    </row>
    <row r="25" spans="1:7" ht="18">
      <c r="A25" s="122" t="s">
        <v>458</v>
      </c>
      <c r="B25" s="122"/>
    </row>
    <row r="26" spans="1:7" ht="18">
      <c r="A26" s="122" t="s">
        <v>459</v>
      </c>
      <c r="B26" s="122"/>
    </row>
    <row r="27" spans="1:7" ht="18">
      <c r="A27" s="122" t="s">
        <v>460</v>
      </c>
      <c r="B27" s="122"/>
    </row>
    <row r="28" spans="1:7" ht="18">
      <c r="A28" s="122" t="s">
        <v>461</v>
      </c>
      <c r="B28" s="122"/>
    </row>
    <row r="29" spans="1:7" ht="18">
      <c r="A29" s="122" t="s">
        <v>462</v>
      </c>
      <c r="B29" s="122"/>
    </row>
    <row r="30" spans="1:7">
      <c r="A30" s="90"/>
      <c r="B30" s="90"/>
    </row>
    <row r="31" spans="1:7" ht="15.75">
      <c r="A31" s="86" t="s">
        <v>426</v>
      </c>
      <c r="B31" s="90"/>
    </row>
    <row r="32" spans="1:7" ht="15.75">
      <c r="A32" s="86" t="s">
        <v>427</v>
      </c>
      <c r="B32" s="90"/>
    </row>
  </sheetData>
  <phoneticPr fontId="15" type="noConversion"/>
  <pageMargins left="0.75" right="0.75" top="0.7" bottom="1" header="0.5" footer="0.5"/>
  <pageSetup scale="77"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zoomScaleNormal="100" workbookViewId="0">
      <selection activeCell="M27" sqref="M27"/>
    </sheetView>
  </sheetViews>
  <sheetFormatPr defaultColWidth="17.85546875" defaultRowHeight="12"/>
  <cols>
    <col min="1" max="2" width="3.7109375" style="2" customWidth="1"/>
    <col min="3" max="3" width="5" style="2" customWidth="1"/>
    <col min="4" max="4" width="3.5703125" style="2" customWidth="1"/>
    <col min="5" max="5" width="25.42578125" style="2" customWidth="1"/>
    <col min="6" max="6" width="13.28515625" style="15" customWidth="1"/>
    <col min="7" max="7" width="15.5703125" style="15" customWidth="1"/>
    <col min="8" max="8" width="19.5703125" style="15" customWidth="1"/>
    <col min="9" max="9" width="22.28515625" style="20" customWidth="1"/>
    <col min="10" max="10" width="22.7109375" style="20" customWidth="1"/>
    <col min="11" max="11" width="11.42578125" style="54" customWidth="1"/>
    <col min="12" max="12" width="31.85546875" style="20" customWidth="1"/>
    <col min="13" max="13" width="22.5703125" style="20" customWidth="1"/>
    <col min="14" max="16384" width="17.85546875" style="2"/>
  </cols>
  <sheetData>
    <row r="1" spans="1:13" ht="15.75">
      <c r="A1" s="89" t="s">
        <v>428</v>
      </c>
    </row>
    <row r="3" spans="1:13" s="13" customFormat="1" ht="15.75" customHeight="1">
      <c r="A3" s="202" t="s">
        <v>102</v>
      </c>
      <c r="B3" s="203"/>
      <c r="C3" s="203"/>
      <c r="D3" s="203"/>
      <c r="E3" s="204"/>
      <c r="F3" s="199" t="s">
        <v>103</v>
      </c>
      <c r="G3" s="200"/>
      <c r="H3" s="200"/>
      <c r="I3" s="200"/>
      <c r="J3" s="201"/>
      <c r="K3" s="56"/>
      <c r="L3" s="57"/>
      <c r="M3" s="57"/>
    </row>
    <row r="4" spans="1:13" s="41" customFormat="1" ht="24.75" customHeight="1" thickBot="1">
      <c r="A4" s="205"/>
      <c r="B4" s="206"/>
      <c r="C4" s="206"/>
      <c r="D4" s="206"/>
      <c r="E4" s="207"/>
      <c r="F4" s="58" t="s">
        <v>150</v>
      </c>
      <c r="G4" s="58" t="s">
        <v>153</v>
      </c>
      <c r="H4" s="58" t="s">
        <v>147</v>
      </c>
      <c r="I4" s="58" t="s">
        <v>148</v>
      </c>
      <c r="J4" s="59" t="s">
        <v>149</v>
      </c>
      <c r="K4" s="58" t="s">
        <v>144</v>
      </c>
      <c r="L4" s="58" t="s">
        <v>145</v>
      </c>
      <c r="M4" s="58" t="s">
        <v>146</v>
      </c>
    </row>
    <row r="5" spans="1:13" s="9" customFormat="1" ht="16.5" thickTop="1">
      <c r="A5" s="123">
        <v>1</v>
      </c>
      <c r="B5" s="124" t="s">
        <v>98</v>
      </c>
      <c r="C5" s="124"/>
      <c r="D5" s="124"/>
      <c r="E5" s="125"/>
      <c r="F5" s="126"/>
      <c r="G5" s="126"/>
      <c r="H5" s="126"/>
      <c r="I5" s="126"/>
      <c r="J5" s="127"/>
      <c r="K5" s="67">
        <f>(K6+K25+K36)</f>
        <v>8.4020666330584017</v>
      </c>
      <c r="L5" s="43"/>
      <c r="M5" s="43"/>
    </row>
    <row r="6" spans="1:13" s="9" customFormat="1" ht="12.75">
      <c r="A6" s="128"/>
      <c r="B6" s="129">
        <v>1.1000000000000001</v>
      </c>
      <c r="C6" s="130" t="s">
        <v>99</v>
      </c>
      <c r="D6" s="130"/>
      <c r="E6" s="131"/>
      <c r="F6" s="132"/>
      <c r="G6" s="132"/>
      <c r="H6" s="132"/>
      <c r="I6" s="132"/>
      <c r="J6" s="133"/>
      <c r="K6" s="50">
        <f>(K7+K11+K16+K19+K21+K23)*0.3*0.83333333</f>
        <v>2.1249999915000002</v>
      </c>
      <c r="L6" s="16"/>
      <c r="M6" s="16"/>
    </row>
    <row r="7" spans="1:13">
      <c r="A7" s="134"/>
      <c r="B7" s="134"/>
      <c r="C7" s="22" t="s">
        <v>100</v>
      </c>
      <c r="D7" s="211" t="s">
        <v>331</v>
      </c>
      <c r="E7" s="212"/>
      <c r="F7" s="212"/>
      <c r="G7" s="212"/>
      <c r="H7" s="212"/>
      <c r="I7" s="212"/>
      <c r="J7" s="213"/>
      <c r="K7" s="47">
        <f>(SUM(K8:K10)*1.33)*0.3</f>
        <v>0</v>
      </c>
      <c r="L7" s="8"/>
      <c r="M7" s="8"/>
    </row>
    <row r="8" spans="1:13" ht="110.25" customHeight="1">
      <c r="A8" s="3"/>
      <c r="B8" s="3"/>
      <c r="C8" s="3"/>
      <c r="D8" s="7" t="s">
        <v>101</v>
      </c>
      <c r="E8" s="8" t="s">
        <v>332</v>
      </c>
      <c r="F8" s="14" t="s">
        <v>104</v>
      </c>
      <c r="G8" s="5" t="s">
        <v>142</v>
      </c>
      <c r="H8" s="8" t="s">
        <v>160</v>
      </c>
      <c r="I8" s="8" t="s">
        <v>31</v>
      </c>
      <c r="J8" s="8" t="s">
        <v>162</v>
      </c>
      <c r="K8" s="46">
        <v>0</v>
      </c>
      <c r="L8" s="8" t="s">
        <v>279</v>
      </c>
      <c r="M8" s="8" t="s">
        <v>280</v>
      </c>
    </row>
    <row r="9" spans="1:13" ht="63.75" customHeight="1">
      <c r="A9" s="3"/>
      <c r="B9" s="3"/>
      <c r="C9" s="3"/>
      <c r="D9" s="7" t="s">
        <v>105</v>
      </c>
      <c r="E9" s="5" t="s">
        <v>333</v>
      </c>
      <c r="F9" s="14" t="s">
        <v>104</v>
      </c>
      <c r="G9" s="5" t="s">
        <v>143</v>
      </c>
      <c r="H9" s="25" t="s">
        <v>298</v>
      </c>
      <c r="I9" s="8" t="s">
        <v>163</v>
      </c>
      <c r="J9" s="8" t="s">
        <v>164</v>
      </c>
      <c r="K9" s="46">
        <v>0</v>
      </c>
      <c r="L9" s="8" t="s">
        <v>281</v>
      </c>
      <c r="M9" s="8" t="s">
        <v>280</v>
      </c>
    </row>
    <row r="10" spans="1:13" ht="150.75" customHeight="1">
      <c r="A10" s="3"/>
      <c r="B10" s="3"/>
      <c r="C10" s="3"/>
      <c r="D10" s="7" t="s">
        <v>106</v>
      </c>
      <c r="E10" s="5" t="s">
        <v>334</v>
      </c>
      <c r="F10" s="14" t="s">
        <v>104</v>
      </c>
      <c r="G10" s="5" t="s">
        <v>91</v>
      </c>
      <c r="H10" s="8" t="s">
        <v>165</v>
      </c>
      <c r="I10" s="8" t="s">
        <v>166</v>
      </c>
      <c r="J10" s="8" t="s">
        <v>167</v>
      </c>
      <c r="K10" s="46">
        <v>0</v>
      </c>
      <c r="L10" s="8" t="s">
        <v>282</v>
      </c>
      <c r="M10" s="8" t="s">
        <v>280</v>
      </c>
    </row>
    <row r="11" spans="1:13">
      <c r="A11" s="22"/>
      <c r="B11" s="22"/>
      <c r="C11" s="22" t="s">
        <v>107</v>
      </c>
      <c r="D11" s="211" t="s">
        <v>335</v>
      </c>
      <c r="E11" s="212"/>
      <c r="F11" s="212"/>
      <c r="G11" s="212"/>
      <c r="H11" s="212"/>
      <c r="I11" s="212"/>
      <c r="J11" s="213"/>
      <c r="K11" s="51">
        <f>(SUM(K12:K15))*0.3</f>
        <v>3.3</v>
      </c>
      <c r="L11" s="8"/>
      <c r="M11" s="8"/>
    </row>
    <row r="12" spans="1:13" ht="81" customHeight="1">
      <c r="A12" s="3"/>
      <c r="B12" s="3"/>
      <c r="C12" s="3"/>
      <c r="D12" s="7" t="s">
        <v>101</v>
      </c>
      <c r="E12" s="5" t="s">
        <v>336</v>
      </c>
      <c r="F12" s="14" t="s">
        <v>104</v>
      </c>
      <c r="G12" s="5" t="s">
        <v>92</v>
      </c>
      <c r="H12" s="8" t="s">
        <v>170</v>
      </c>
      <c r="I12" s="8" t="s">
        <v>168</v>
      </c>
      <c r="J12" s="8" t="s">
        <v>169</v>
      </c>
      <c r="K12" s="46">
        <v>2</v>
      </c>
      <c r="L12" s="8" t="s">
        <v>285</v>
      </c>
      <c r="M12" s="8" t="s">
        <v>262</v>
      </c>
    </row>
    <row r="13" spans="1:13" ht="90.75" customHeight="1">
      <c r="A13" s="3"/>
      <c r="B13" s="3"/>
      <c r="C13" s="3"/>
      <c r="D13" s="7" t="s">
        <v>105</v>
      </c>
      <c r="E13" s="5" t="s">
        <v>337</v>
      </c>
      <c r="F13" s="14" t="s">
        <v>104</v>
      </c>
      <c r="G13" s="5" t="s">
        <v>93</v>
      </c>
      <c r="H13" s="8" t="s">
        <v>32</v>
      </c>
      <c r="I13" s="8" t="s">
        <v>33</v>
      </c>
      <c r="J13" s="8" t="s">
        <v>440</v>
      </c>
      <c r="K13" s="46">
        <v>3</v>
      </c>
      <c r="L13" s="8" t="s">
        <v>284</v>
      </c>
      <c r="M13" s="8" t="s">
        <v>283</v>
      </c>
    </row>
    <row r="14" spans="1:13" ht="89.25" customHeight="1">
      <c r="A14" s="3"/>
      <c r="B14" s="3"/>
      <c r="C14" s="3"/>
      <c r="D14" s="7" t="s">
        <v>106</v>
      </c>
      <c r="E14" s="5" t="s">
        <v>86</v>
      </c>
      <c r="F14" s="14" t="s">
        <v>104</v>
      </c>
      <c r="G14" s="5" t="s">
        <v>124</v>
      </c>
      <c r="H14" s="8" t="s">
        <v>34</v>
      </c>
      <c r="I14" s="8" t="s">
        <v>35</v>
      </c>
      <c r="J14" s="8" t="s">
        <v>36</v>
      </c>
      <c r="K14" s="46">
        <v>3</v>
      </c>
      <c r="L14" s="8" t="s">
        <v>299</v>
      </c>
      <c r="M14" s="8" t="s">
        <v>290</v>
      </c>
    </row>
    <row r="15" spans="1:13" ht="113.25" customHeight="1">
      <c r="A15" s="3"/>
      <c r="B15" s="3"/>
      <c r="C15" s="3"/>
      <c r="D15" s="7" t="s">
        <v>108</v>
      </c>
      <c r="E15" s="5" t="s">
        <v>338</v>
      </c>
      <c r="F15" s="14" t="s">
        <v>104</v>
      </c>
      <c r="G15" s="5" t="s">
        <v>94</v>
      </c>
      <c r="H15" s="8" t="s">
        <v>37</v>
      </c>
      <c r="I15" s="8" t="s">
        <v>38</v>
      </c>
      <c r="J15" s="8" t="s">
        <v>39</v>
      </c>
      <c r="K15" s="46">
        <v>3</v>
      </c>
      <c r="L15" s="8" t="s">
        <v>263</v>
      </c>
      <c r="M15" s="8" t="s">
        <v>262</v>
      </c>
    </row>
    <row r="16" spans="1:13">
      <c r="A16" s="22"/>
      <c r="B16" s="22"/>
      <c r="C16" s="22" t="s">
        <v>109</v>
      </c>
      <c r="D16" s="211" t="s">
        <v>339</v>
      </c>
      <c r="E16" s="212"/>
      <c r="F16" s="212"/>
      <c r="G16" s="212"/>
      <c r="H16" s="212"/>
      <c r="I16" s="212"/>
      <c r="J16" s="213"/>
      <c r="K16" s="52">
        <f>(SUM(K17:K18)*2)*0.2</f>
        <v>2.4000000000000004</v>
      </c>
      <c r="L16" s="8"/>
      <c r="M16" s="8"/>
    </row>
    <row r="17" spans="1:13" ht="123.75" customHeight="1">
      <c r="A17" s="3"/>
      <c r="B17" s="3"/>
      <c r="C17" s="3"/>
      <c r="D17" s="7" t="s">
        <v>101</v>
      </c>
      <c r="E17" s="6" t="s">
        <v>40</v>
      </c>
      <c r="F17" s="8" t="s">
        <v>104</v>
      </c>
      <c r="G17" s="5" t="s">
        <v>89</v>
      </c>
      <c r="H17" s="8" t="s">
        <v>41</v>
      </c>
      <c r="I17" s="8" t="s">
        <v>42</v>
      </c>
      <c r="J17" s="8" t="s">
        <v>43</v>
      </c>
      <c r="K17" s="46">
        <v>3</v>
      </c>
      <c r="L17" s="8" t="s">
        <v>300</v>
      </c>
      <c r="M17" s="8" t="s">
        <v>272</v>
      </c>
    </row>
    <row r="18" spans="1:13" ht="54.75" customHeight="1">
      <c r="A18" s="3"/>
      <c r="B18" s="3"/>
      <c r="C18" s="3"/>
      <c r="D18" s="7" t="s">
        <v>105</v>
      </c>
      <c r="E18" s="6" t="s">
        <v>340</v>
      </c>
      <c r="F18" s="8" t="s">
        <v>104</v>
      </c>
      <c r="G18" s="5" t="s">
        <v>125</v>
      </c>
      <c r="H18" s="8" t="s">
        <v>90</v>
      </c>
      <c r="I18" s="21" t="s">
        <v>151</v>
      </c>
      <c r="J18" s="8" t="s">
        <v>301</v>
      </c>
      <c r="K18" s="46">
        <v>3</v>
      </c>
      <c r="L18" s="8" t="s">
        <v>285</v>
      </c>
      <c r="M18" s="8" t="s">
        <v>262</v>
      </c>
    </row>
    <row r="19" spans="1:13">
      <c r="A19" s="22"/>
      <c r="B19" s="22"/>
      <c r="C19" s="22" t="s">
        <v>110</v>
      </c>
      <c r="D19" s="211" t="s">
        <v>341</v>
      </c>
      <c r="E19" s="212"/>
      <c r="F19" s="212"/>
      <c r="G19" s="212"/>
      <c r="H19" s="212"/>
      <c r="I19" s="212"/>
      <c r="J19" s="213"/>
      <c r="K19" s="52">
        <f>K20*4*0.2</f>
        <v>2.4000000000000004</v>
      </c>
      <c r="L19" s="8"/>
      <c r="M19" s="8"/>
    </row>
    <row r="20" spans="1:13" ht="136.5" customHeight="1">
      <c r="A20" s="3"/>
      <c r="B20" s="3"/>
      <c r="C20" s="3"/>
      <c r="D20" s="7" t="s">
        <v>101</v>
      </c>
      <c r="E20" s="5" t="s">
        <v>342</v>
      </c>
      <c r="F20" s="12" t="s">
        <v>104</v>
      </c>
      <c r="G20" s="8" t="s">
        <v>44</v>
      </c>
      <c r="H20" s="8" t="s">
        <v>45</v>
      </c>
      <c r="I20" s="21" t="s">
        <v>175</v>
      </c>
      <c r="J20" s="8" t="s">
        <v>46</v>
      </c>
      <c r="K20" s="46">
        <v>3</v>
      </c>
      <c r="L20" s="8" t="s">
        <v>287</v>
      </c>
      <c r="M20" s="8" t="s">
        <v>286</v>
      </c>
    </row>
    <row r="21" spans="1:13" s="23" customFormat="1">
      <c r="A21" s="22"/>
      <c r="B21" s="22"/>
      <c r="C21" s="22" t="s">
        <v>111</v>
      </c>
      <c r="D21" s="214" t="s">
        <v>343</v>
      </c>
      <c r="E21" s="215"/>
      <c r="F21" s="215"/>
      <c r="G21" s="215"/>
      <c r="H21" s="215"/>
      <c r="I21" s="215"/>
      <c r="J21" s="216"/>
      <c r="K21" s="52">
        <f>K22*4*0.1</f>
        <v>0.8</v>
      </c>
      <c r="L21" s="8"/>
      <c r="M21" s="8"/>
    </row>
    <row r="22" spans="1:13" ht="111.75" customHeight="1">
      <c r="A22" s="3"/>
      <c r="B22" s="3"/>
      <c r="C22" s="3"/>
      <c r="D22" s="7" t="s">
        <v>101</v>
      </c>
      <c r="E22" s="5" t="s">
        <v>344</v>
      </c>
      <c r="F22" s="12" t="s">
        <v>104</v>
      </c>
      <c r="G22" s="8" t="s">
        <v>15</v>
      </c>
      <c r="H22" s="8" t="s">
        <v>16</v>
      </c>
      <c r="I22" s="20" t="s">
        <v>17</v>
      </c>
      <c r="J22" s="8" t="s">
        <v>19</v>
      </c>
      <c r="K22" s="48">
        <v>2</v>
      </c>
      <c r="L22" s="8" t="s">
        <v>463</v>
      </c>
      <c r="M22" s="8" t="s">
        <v>464</v>
      </c>
    </row>
    <row r="23" spans="1:13">
      <c r="A23" s="10"/>
      <c r="B23" s="10"/>
      <c r="C23" s="10" t="s">
        <v>112</v>
      </c>
      <c r="D23" s="214" t="s">
        <v>345</v>
      </c>
      <c r="E23" s="215"/>
      <c r="F23" s="215"/>
      <c r="G23" s="215"/>
      <c r="H23" s="215"/>
      <c r="I23" s="215"/>
      <c r="J23" s="216"/>
      <c r="K23" s="52">
        <f>K24*4*-0.1</f>
        <v>-0.4</v>
      </c>
      <c r="L23" s="8"/>
      <c r="M23" s="8"/>
    </row>
    <row r="24" spans="1:13" ht="112.5" customHeight="1">
      <c r="A24" s="3"/>
      <c r="B24" s="3"/>
      <c r="C24" s="3"/>
      <c r="D24" s="7" t="s">
        <v>101</v>
      </c>
      <c r="E24" s="5" t="s">
        <v>295</v>
      </c>
      <c r="F24" s="12" t="s">
        <v>104</v>
      </c>
      <c r="G24" s="8" t="s">
        <v>152</v>
      </c>
      <c r="H24" s="17" t="s">
        <v>296</v>
      </c>
      <c r="I24" s="8" t="s">
        <v>47</v>
      </c>
      <c r="J24" s="8" t="s">
        <v>346</v>
      </c>
      <c r="K24" s="46">
        <v>1</v>
      </c>
      <c r="L24" s="18" t="s">
        <v>289</v>
      </c>
      <c r="M24" s="8" t="s">
        <v>288</v>
      </c>
    </row>
    <row r="25" spans="1:13" ht="12.75">
      <c r="A25" s="45"/>
      <c r="B25" s="135">
        <v>1.2</v>
      </c>
      <c r="C25" s="217" t="s">
        <v>126</v>
      </c>
      <c r="D25" s="218"/>
      <c r="E25" s="218"/>
      <c r="F25" s="218"/>
      <c r="G25" s="218"/>
      <c r="H25" s="218"/>
      <c r="I25" s="218"/>
      <c r="J25" s="219"/>
      <c r="K25" s="50">
        <f>(K26+K28+K30+K32+K34)*0.4*0.83333333</f>
        <v>3.3770666531584013</v>
      </c>
      <c r="L25" s="16"/>
      <c r="M25" s="16"/>
    </row>
    <row r="26" spans="1:13">
      <c r="A26" s="45"/>
      <c r="B26" s="45"/>
      <c r="C26" s="45" t="s">
        <v>127</v>
      </c>
      <c r="D26" s="208" t="s">
        <v>347</v>
      </c>
      <c r="E26" s="209"/>
      <c r="F26" s="209"/>
      <c r="G26" s="209"/>
      <c r="H26" s="209"/>
      <c r="I26" s="209"/>
      <c r="J26" s="210"/>
      <c r="K26" s="53">
        <f>K27*4*0.2666</f>
        <v>3.1992000000000003</v>
      </c>
      <c r="L26" s="8"/>
      <c r="M26" s="8"/>
    </row>
    <row r="27" spans="1:13" ht="172.5" customHeight="1">
      <c r="A27" s="3"/>
      <c r="B27" s="3"/>
      <c r="C27" s="3"/>
      <c r="D27" s="7" t="s">
        <v>101</v>
      </c>
      <c r="E27" s="5" t="s">
        <v>348</v>
      </c>
      <c r="F27" s="12" t="s">
        <v>104</v>
      </c>
      <c r="G27" s="8" t="s">
        <v>95</v>
      </c>
      <c r="H27" s="8" t="s">
        <v>172</v>
      </c>
      <c r="I27" s="8" t="s">
        <v>49</v>
      </c>
      <c r="J27" s="8" t="s">
        <v>48</v>
      </c>
      <c r="K27" s="48">
        <v>3</v>
      </c>
      <c r="L27" s="8" t="s">
        <v>171</v>
      </c>
      <c r="M27" s="8" t="s">
        <v>365</v>
      </c>
    </row>
    <row r="28" spans="1:13">
      <c r="A28" s="45"/>
      <c r="B28" s="45"/>
      <c r="C28" s="45" t="s">
        <v>128</v>
      </c>
      <c r="D28" s="208" t="s">
        <v>349</v>
      </c>
      <c r="E28" s="209"/>
      <c r="F28" s="209"/>
      <c r="G28" s="209"/>
      <c r="H28" s="209"/>
      <c r="I28" s="209"/>
      <c r="J28" s="210"/>
      <c r="K28" s="53">
        <f>K29*4*0.2666</f>
        <v>2.1328</v>
      </c>
      <c r="L28" s="8"/>
      <c r="M28" s="8"/>
    </row>
    <row r="29" spans="1:13" ht="126.75" customHeight="1">
      <c r="A29" s="3"/>
      <c r="B29" s="3"/>
      <c r="C29" s="3"/>
      <c r="D29" s="7" t="s">
        <v>101</v>
      </c>
      <c r="E29" s="8" t="s">
        <v>350</v>
      </c>
      <c r="F29" s="12" t="s">
        <v>104</v>
      </c>
      <c r="G29" s="8" t="s">
        <v>96</v>
      </c>
      <c r="H29" s="8" t="s">
        <v>50</v>
      </c>
      <c r="I29" s="8" t="s">
        <v>51</v>
      </c>
      <c r="J29" s="8" t="s">
        <v>52</v>
      </c>
      <c r="K29" s="46">
        <v>2</v>
      </c>
      <c r="L29" s="8" t="s">
        <v>291</v>
      </c>
      <c r="M29" s="8" t="s">
        <v>292</v>
      </c>
    </row>
    <row r="30" spans="1:13" ht="12.75" customHeight="1">
      <c r="A30" s="45"/>
      <c r="B30" s="45"/>
      <c r="C30" s="45" t="s">
        <v>129</v>
      </c>
      <c r="D30" s="223" t="s">
        <v>351</v>
      </c>
      <c r="E30" s="224"/>
      <c r="F30" s="224"/>
      <c r="G30" s="224"/>
      <c r="H30" s="224"/>
      <c r="I30" s="224"/>
      <c r="J30" s="225"/>
      <c r="K30" s="53">
        <f>K31*4*0.2666</f>
        <v>3.1992000000000003</v>
      </c>
      <c r="L30" s="8"/>
      <c r="M30" s="8"/>
    </row>
    <row r="31" spans="1:13" ht="135" customHeight="1">
      <c r="A31" s="3"/>
      <c r="B31" s="3"/>
      <c r="C31" s="3"/>
      <c r="D31" s="7" t="s">
        <v>101</v>
      </c>
      <c r="E31" s="5" t="s">
        <v>352</v>
      </c>
      <c r="F31" s="12" t="s">
        <v>104</v>
      </c>
      <c r="G31" s="8" t="s">
        <v>97</v>
      </c>
      <c r="H31" s="8" t="s">
        <v>53</v>
      </c>
      <c r="I31" s="8" t="s">
        <v>54</v>
      </c>
      <c r="J31" s="8" t="s">
        <v>10</v>
      </c>
      <c r="K31" s="46">
        <v>3</v>
      </c>
      <c r="L31" s="8" t="s">
        <v>444</v>
      </c>
      <c r="M31" s="8" t="s">
        <v>293</v>
      </c>
    </row>
    <row r="32" spans="1:13">
      <c r="A32" s="45"/>
      <c r="B32" s="45"/>
      <c r="C32" s="45" t="s">
        <v>130</v>
      </c>
      <c r="D32" s="223" t="s">
        <v>353</v>
      </c>
      <c r="E32" s="224"/>
      <c r="F32" s="224"/>
      <c r="G32" s="224"/>
      <c r="H32" s="224"/>
      <c r="I32" s="224"/>
      <c r="J32" s="225"/>
      <c r="K32" s="52">
        <f>K33*4*0.1</f>
        <v>0.8</v>
      </c>
      <c r="L32" s="8"/>
      <c r="M32" s="8"/>
    </row>
    <row r="33" spans="1:13" ht="89.25" customHeight="1">
      <c r="A33" s="3"/>
      <c r="B33" s="3"/>
      <c r="C33" s="3"/>
      <c r="D33" s="7" t="s">
        <v>101</v>
      </c>
      <c r="E33" s="8" t="s">
        <v>173</v>
      </c>
      <c r="F33" s="8" t="s">
        <v>104</v>
      </c>
      <c r="G33" s="8" t="s">
        <v>174</v>
      </c>
      <c r="H33" s="8" t="s">
        <v>11</v>
      </c>
      <c r="I33" s="8" t="s">
        <v>12</v>
      </c>
      <c r="J33" s="8" t="s">
        <v>13</v>
      </c>
      <c r="K33" s="46">
        <v>2</v>
      </c>
      <c r="L33" s="8" t="s">
        <v>305</v>
      </c>
      <c r="M33" s="8" t="s">
        <v>264</v>
      </c>
    </row>
    <row r="34" spans="1:13">
      <c r="A34" s="22"/>
      <c r="B34" s="22"/>
      <c r="C34" s="22" t="s">
        <v>131</v>
      </c>
      <c r="D34" s="214" t="s">
        <v>354</v>
      </c>
      <c r="E34" s="215"/>
      <c r="F34" s="215"/>
      <c r="G34" s="215"/>
      <c r="H34" s="215"/>
      <c r="I34" s="215"/>
      <c r="J34" s="216"/>
      <c r="K34" s="52">
        <f>K35*4*0.1</f>
        <v>0.8</v>
      </c>
      <c r="L34" s="8"/>
      <c r="M34" s="8"/>
    </row>
    <row r="35" spans="1:13" ht="123.75" customHeight="1">
      <c r="A35" s="3"/>
      <c r="B35" s="3"/>
      <c r="C35" s="3"/>
      <c r="D35" s="7" t="s">
        <v>101</v>
      </c>
      <c r="E35" s="5" t="s">
        <v>355</v>
      </c>
      <c r="F35" s="12" t="s">
        <v>104</v>
      </c>
      <c r="G35" s="8" t="s">
        <v>14</v>
      </c>
      <c r="H35" s="8" t="s">
        <v>18</v>
      </c>
      <c r="I35" s="20" t="s">
        <v>161</v>
      </c>
      <c r="J35" s="8" t="s">
        <v>302</v>
      </c>
      <c r="K35" s="48">
        <v>2</v>
      </c>
      <c r="L35" s="8" t="s">
        <v>465</v>
      </c>
      <c r="M35" s="8" t="s">
        <v>464</v>
      </c>
    </row>
    <row r="36" spans="1:13" ht="12" customHeight="1">
      <c r="A36" s="45"/>
      <c r="B36" s="135">
        <v>1.3</v>
      </c>
      <c r="C36" s="220" t="s">
        <v>132</v>
      </c>
      <c r="D36" s="221"/>
      <c r="E36" s="221"/>
      <c r="F36" s="221"/>
      <c r="G36" s="221"/>
      <c r="H36" s="221"/>
      <c r="I36" s="221"/>
      <c r="J36" s="222"/>
      <c r="K36" s="50">
        <f>(K37+K39+K41+K43+K45)*0.3*0.83333333</f>
        <v>2.8999999883999998</v>
      </c>
      <c r="L36" s="16"/>
      <c r="M36" s="16"/>
    </row>
    <row r="37" spans="1:13">
      <c r="A37" s="45"/>
      <c r="B37" s="45"/>
      <c r="C37" s="45" t="s">
        <v>133</v>
      </c>
      <c r="D37" s="208" t="s">
        <v>356</v>
      </c>
      <c r="E37" s="209"/>
      <c r="F37" s="209"/>
      <c r="G37" s="209"/>
      <c r="H37" s="209"/>
      <c r="I37" s="209"/>
      <c r="J37" s="210"/>
      <c r="K37" s="52">
        <f>K38*4*0.6</f>
        <v>7.1999999999999993</v>
      </c>
      <c r="L37" s="8"/>
      <c r="M37" s="8"/>
    </row>
    <row r="38" spans="1:13" ht="99.75" customHeight="1">
      <c r="A38" s="3"/>
      <c r="B38" s="3"/>
      <c r="C38" s="3"/>
      <c r="D38" s="7" t="s">
        <v>101</v>
      </c>
      <c r="E38" s="8" t="s">
        <v>357</v>
      </c>
      <c r="F38" s="12" t="s">
        <v>104</v>
      </c>
      <c r="G38" s="8" t="s">
        <v>95</v>
      </c>
      <c r="H38" s="8" t="s">
        <v>20</v>
      </c>
      <c r="I38" s="8" t="s">
        <v>21</v>
      </c>
      <c r="J38" s="8" t="s">
        <v>22</v>
      </c>
      <c r="K38" s="46">
        <v>3</v>
      </c>
      <c r="L38" s="18" t="s">
        <v>306</v>
      </c>
      <c r="M38" s="8" t="s">
        <v>307</v>
      </c>
    </row>
    <row r="39" spans="1:13" ht="12.75" customHeight="1">
      <c r="A39" s="45"/>
      <c r="B39" s="45"/>
      <c r="C39" s="45" t="s">
        <v>134</v>
      </c>
      <c r="D39" s="223" t="s">
        <v>358</v>
      </c>
      <c r="E39" s="224"/>
      <c r="F39" s="224"/>
      <c r="G39" s="224"/>
      <c r="H39" s="224"/>
      <c r="I39" s="224"/>
      <c r="J39" s="225"/>
      <c r="K39" s="52">
        <f>K40*4*0.3</f>
        <v>3.5999999999999996</v>
      </c>
      <c r="L39" s="8"/>
      <c r="M39" s="8"/>
    </row>
    <row r="40" spans="1:13" ht="194.25" customHeight="1">
      <c r="A40" s="3"/>
      <c r="B40" s="3"/>
      <c r="C40" s="3"/>
      <c r="D40" s="19" t="s">
        <v>101</v>
      </c>
      <c r="E40" s="8" t="s">
        <v>154</v>
      </c>
      <c r="F40" s="12" t="s">
        <v>104</v>
      </c>
      <c r="G40" s="8" t="s">
        <v>88</v>
      </c>
      <c r="H40" s="8" t="s">
        <v>23</v>
      </c>
      <c r="I40" s="8" t="s">
        <v>24</v>
      </c>
      <c r="J40" s="8" t="s">
        <v>25</v>
      </c>
      <c r="K40" s="46">
        <v>3</v>
      </c>
      <c r="L40" s="72" t="s">
        <v>318</v>
      </c>
      <c r="M40" s="8" t="s">
        <v>317</v>
      </c>
    </row>
    <row r="41" spans="1:13" ht="15.75" customHeight="1">
      <c r="A41" s="45"/>
      <c r="B41" s="45"/>
      <c r="C41" s="45" t="s">
        <v>135</v>
      </c>
      <c r="D41" s="223" t="s">
        <v>359</v>
      </c>
      <c r="E41" s="224"/>
      <c r="F41" s="224"/>
      <c r="G41" s="224"/>
      <c r="H41" s="224"/>
      <c r="I41" s="224"/>
      <c r="J41" s="225"/>
      <c r="K41" s="52">
        <f>K42*4*-0.1</f>
        <v>-0.4</v>
      </c>
      <c r="L41" s="71"/>
      <c r="M41" s="8"/>
    </row>
    <row r="42" spans="1:13" ht="66" customHeight="1">
      <c r="A42" s="3"/>
      <c r="B42" s="3"/>
      <c r="C42" s="3"/>
      <c r="D42" s="19" t="s">
        <v>101</v>
      </c>
      <c r="E42" s="8" t="s">
        <v>155</v>
      </c>
      <c r="F42" s="12" t="s">
        <v>104</v>
      </c>
      <c r="G42" s="8" t="s">
        <v>88</v>
      </c>
      <c r="H42" s="8" t="s">
        <v>87</v>
      </c>
      <c r="I42" s="20" t="s">
        <v>26</v>
      </c>
      <c r="J42" s="8" t="s">
        <v>27</v>
      </c>
      <c r="K42" s="46">
        <v>1</v>
      </c>
      <c r="L42" s="8" t="s">
        <v>309</v>
      </c>
      <c r="M42" s="8" t="s">
        <v>418</v>
      </c>
    </row>
    <row r="43" spans="1:13" ht="12.75" customHeight="1">
      <c r="A43" s="45"/>
      <c r="B43" s="45"/>
      <c r="C43" s="45" t="s">
        <v>136</v>
      </c>
      <c r="D43" s="223" t="s">
        <v>360</v>
      </c>
      <c r="E43" s="224"/>
      <c r="F43" s="224"/>
      <c r="G43" s="224"/>
      <c r="H43" s="224"/>
      <c r="I43" s="224"/>
      <c r="J43" s="225"/>
      <c r="K43" s="52">
        <f>K44*4*0.1</f>
        <v>0.4</v>
      </c>
      <c r="L43" s="8"/>
      <c r="M43" s="8"/>
    </row>
    <row r="44" spans="1:13" ht="64.5" customHeight="1">
      <c r="A44" s="3"/>
      <c r="B44" s="3"/>
      <c r="C44" s="3"/>
      <c r="D44" s="19" t="s">
        <v>101</v>
      </c>
      <c r="E44" s="8" t="s">
        <v>156</v>
      </c>
      <c r="F44" s="12" t="s">
        <v>104</v>
      </c>
      <c r="G44" s="8" t="s">
        <v>88</v>
      </c>
      <c r="H44" s="8" t="s">
        <v>70</v>
      </c>
      <c r="I44" s="20" t="s">
        <v>28</v>
      </c>
      <c r="J44" s="8" t="s">
        <v>29</v>
      </c>
      <c r="K44" s="46">
        <v>1</v>
      </c>
      <c r="L44" s="8" t="s">
        <v>308</v>
      </c>
      <c r="M44" s="8" t="s">
        <v>417</v>
      </c>
    </row>
    <row r="45" spans="1:13">
      <c r="A45" s="22"/>
      <c r="B45" s="22"/>
      <c r="C45" s="22" t="s">
        <v>137</v>
      </c>
      <c r="D45" s="214" t="s">
        <v>361</v>
      </c>
      <c r="E45" s="215"/>
      <c r="F45" s="215"/>
      <c r="G45" s="215"/>
      <c r="H45" s="215"/>
      <c r="I45" s="215"/>
      <c r="J45" s="216"/>
      <c r="K45" s="52">
        <f>K46*4*0.1</f>
        <v>0.8</v>
      </c>
      <c r="L45" s="8"/>
      <c r="M45" s="8"/>
    </row>
    <row r="46" spans="1:13" ht="123" customHeight="1">
      <c r="A46" s="3"/>
      <c r="B46" s="3"/>
      <c r="C46" s="3"/>
      <c r="D46" s="7" t="s">
        <v>101</v>
      </c>
      <c r="E46" s="5" t="s">
        <v>362</v>
      </c>
      <c r="F46" s="12" t="s">
        <v>104</v>
      </c>
      <c r="G46" s="8" t="s">
        <v>176</v>
      </c>
      <c r="H46" s="8" t="s">
        <v>30</v>
      </c>
      <c r="I46" s="8" t="s">
        <v>449</v>
      </c>
      <c r="J46" s="8" t="s">
        <v>303</v>
      </c>
      <c r="K46" s="48">
        <v>2</v>
      </c>
      <c r="L46" s="8" t="s">
        <v>466</v>
      </c>
      <c r="M46" s="8" t="s">
        <v>464</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26:J26"/>
    <mergeCell ref="D30:J30"/>
    <mergeCell ref="D32:J32"/>
    <mergeCell ref="D34:J34"/>
    <mergeCell ref="C36:J36"/>
    <mergeCell ref="D45:J45"/>
    <mergeCell ref="D37:J37"/>
    <mergeCell ref="D39:J39"/>
    <mergeCell ref="D41:J41"/>
    <mergeCell ref="D43:J43"/>
    <mergeCell ref="F3:J3"/>
    <mergeCell ref="A3:E4"/>
    <mergeCell ref="D28:J28"/>
    <mergeCell ref="D7:J7"/>
    <mergeCell ref="D11:J11"/>
    <mergeCell ref="D16:J16"/>
    <mergeCell ref="D19:J19"/>
    <mergeCell ref="D21:J21"/>
    <mergeCell ref="D23:J23"/>
    <mergeCell ref="C25:J25"/>
  </mergeCells>
  <phoneticPr fontId="4" type="noConversion"/>
  <pageMargins left="0.5" right="0.5" top="0.41" bottom="0.42" header="0.17" footer="0.22"/>
  <pageSetup scale="59" fitToHeight="7"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G12" sqref="G12"/>
    </sheetView>
  </sheetViews>
  <sheetFormatPr defaultRowHeight="12.75"/>
  <cols>
    <col min="1" max="1" width="3.7109375" style="137" customWidth="1"/>
    <col min="2" max="2" width="3.7109375" style="136" customWidth="1"/>
    <col min="3" max="3" width="5" style="137" customWidth="1"/>
    <col min="4" max="4" width="3.5703125" style="136" customWidth="1"/>
    <col min="5" max="5" width="21.28515625" style="138" customWidth="1"/>
    <col min="6" max="6" width="12.7109375" style="139" customWidth="1"/>
    <col min="7" max="7" width="21.42578125" style="139" customWidth="1"/>
    <col min="8" max="8" width="24.5703125" style="139" customWidth="1"/>
    <col min="9" max="9" width="22.42578125" style="139" customWidth="1"/>
    <col min="10" max="10" width="27.140625" style="139" customWidth="1"/>
    <col min="11" max="11" width="10" style="49" bestFit="1" customWidth="1"/>
    <col min="12" max="12" width="28" style="11" customWidth="1"/>
    <col min="13" max="13" width="19.42578125" style="11" customWidth="1"/>
  </cols>
  <sheetData>
    <row r="1" spans="1:13" ht="15.75">
      <c r="A1" s="89" t="s">
        <v>428</v>
      </c>
    </row>
    <row r="3" spans="1:13" s="2" customFormat="1" ht="15.75" customHeight="1">
      <c r="A3" s="229" t="s">
        <v>102</v>
      </c>
      <c r="B3" s="230"/>
      <c r="C3" s="230"/>
      <c r="D3" s="230"/>
      <c r="E3" s="231"/>
      <c r="F3" s="235" t="s">
        <v>103</v>
      </c>
      <c r="G3" s="236"/>
      <c r="H3" s="236"/>
      <c r="I3" s="236"/>
      <c r="J3" s="237"/>
      <c r="K3" s="60"/>
      <c r="L3" s="61"/>
      <c r="M3" s="61"/>
    </row>
    <row r="4" spans="1:13" s="2" customFormat="1" ht="24.75" customHeight="1" thickBot="1">
      <c r="A4" s="232"/>
      <c r="B4" s="233"/>
      <c r="C4" s="233"/>
      <c r="D4" s="233"/>
      <c r="E4" s="234"/>
      <c r="F4" s="140" t="s">
        <v>150</v>
      </c>
      <c r="G4" s="140" t="s">
        <v>153</v>
      </c>
      <c r="H4" s="140" t="s">
        <v>147</v>
      </c>
      <c r="I4" s="140" t="s">
        <v>148</v>
      </c>
      <c r="J4" s="141" t="s">
        <v>149</v>
      </c>
      <c r="K4" s="58" t="s">
        <v>144</v>
      </c>
      <c r="L4" s="58" t="s">
        <v>145</v>
      </c>
      <c r="M4" s="58" t="s">
        <v>146</v>
      </c>
    </row>
    <row r="5" spans="1:13" s="9" customFormat="1" ht="16.5" customHeight="1" thickTop="1">
      <c r="A5" s="142">
        <v>2</v>
      </c>
      <c r="B5" s="240" t="s">
        <v>113</v>
      </c>
      <c r="C5" s="241"/>
      <c r="D5" s="241"/>
      <c r="E5" s="241"/>
      <c r="F5" s="241"/>
      <c r="G5" s="241"/>
      <c r="H5" s="241"/>
      <c r="I5" s="241"/>
      <c r="J5" s="242"/>
      <c r="K5" s="162">
        <f>(K6+K13+K15+K28+K30)</f>
        <v>7.0594221098456451</v>
      </c>
      <c r="L5" s="163"/>
      <c r="M5" s="163"/>
    </row>
    <row r="6" spans="1:13" s="9" customFormat="1" ht="14.25" customHeight="1">
      <c r="A6" s="143"/>
      <c r="B6" s="144">
        <v>2.1</v>
      </c>
      <c r="C6" s="243" t="s">
        <v>114</v>
      </c>
      <c r="D6" s="244"/>
      <c r="E6" s="244"/>
      <c r="F6" s="244"/>
      <c r="G6" s="244"/>
      <c r="H6" s="244"/>
      <c r="I6" s="244"/>
      <c r="J6" s="245"/>
      <c r="K6" s="50">
        <f>((K8+K10+K12)*1.33)*0.25*0.83333333</f>
        <v>1.66249999335</v>
      </c>
      <c r="L6" s="42"/>
      <c r="M6" s="42"/>
    </row>
    <row r="7" spans="1:13" s="2" customFormat="1" ht="12">
      <c r="A7" s="145"/>
      <c r="B7" s="146"/>
      <c r="C7" s="145" t="s">
        <v>115</v>
      </c>
      <c r="D7" s="246" t="s">
        <v>363</v>
      </c>
      <c r="E7" s="247"/>
      <c r="F7" s="247"/>
      <c r="G7" s="247"/>
      <c r="H7" s="247"/>
      <c r="I7" s="247"/>
      <c r="J7" s="248"/>
      <c r="K7" s="45"/>
      <c r="L7" s="5"/>
      <c r="M7" s="5"/>
    </row>
    <row r="8" spans="1:13" s="2" customFormat="1" ht="102.75" customHeight="1">
      <c r="A8" s="147"/>
      <c r="B8" s="148"/>
      <c r="C8" s="147"/>
      <c r="D8" s="148" t="s">
        <v>101</v>
      </c>
      <c r="E8" s="149" t="s">
        <v>85</v>
      </c>
      <c r="F8" s="150" t="s">
        <v>104</v>
      </c>
      <c r="G8" s="25" t="s">
        <v>450</v>
      </c>
      <c r="H8" s="25" t="s">
        <v>265</v>
      </c>
      <c r="I8" s="25" t="s">
        <v>451</v>
      </c>
      <c r="J8" s="25" t="s">
        <v>452</v>
      </c>
      <c r="K8" s="46">
        <v>3</v>
      </c>
      <c r="L8" s="5" t="s">
        <v>467</v>
      </c>
      <c r="M8" s="5" t="s">
        <v>475</v>
      </c>
    </row>
    <row r="9" spans="1:13" s="2" customFormat="1" ht="12">
      <c r="A9" s="151"/>
      <c r="B9" s="152"/>
      <c r="C9" s="151" t="s">
        <v>116</v>
      </c>
      <c r="D9" s="249" t="s">
        <v>364</v>
      </c>
      <c r="E9" s="250"/>
      <c r="F9" s="250"/>
      <c r="G9" s="250"/>
      <c r="H9" s="250"/>
      <c r="I9" s="250"/>
      <c r="J9" s="251"/>
      <c r="K9" s="46"/>
      <c r="L9" s="5"/>
      <c r="M9" s="5"/>
    </row>
    <row r="10" spans="1:13" s="2" customFormat="1" ht="128.25" customHeight="1">
      <c r="A10" s="147"/>
      <c r="B10" s="148"/>
      <c r="C10" s="147"/>
      <c r="D10" s="148" t="s">
        <v>101</v>
      </c>
      <c r="E10" s="149" t="s">
        <v>366</v>
      </c>
      <c r="F10" s="25" t="s">
        <v>104</v>
      </c>
      <c r="G10" s="25" t="s">
        <v>82</v>
      </c>
      <c r="H10" s="25" t="s">
        <v>83</v>
      </c>
      <c r="I10" s="25" t="s">
        <v>441</v>
      </c>
      <c r="J10" s="25" t="s">
        <v>84</v>
      </c>
      <c r="K10" s="46">
        <v>2</v>
      </c>
      <c r="L10" s="5" t="s">
        <v>312</v>
      </c>
      <c r="M10" s="5" t="s">
        <v>310</v>
      </c>
    </row>
    <row r="11" spans="1:13" s="2" customFormat="1" ht="12">
      <c r="A11" s="151"/>
      <c r="B11" s="152"/>
      <c r="C11" s="151" t="s">
        <v>117</v>
      </c>
      <c r="D11" s="249" t="s">
        <v>367</v>
      </c>
      <c r="E11" s="250"/>
      <c r="F11" s="250"/>
      <c r="G11" s="250"/>
      <c r="H11" s="250"/>
      <c r="I11" s="250"/>
      <c r="J11" s="251"/>
      <c r="K11" s="46"/>
      <c r="L11" s="5"/>
      <c r="M11" s="5"/>
    </row>
    <row r="12" spans="1:13" s="2" customFormat="1" ht="136.5" customHeight="1">
      <c r="A12" s="147"/>
      <c r="B12" s="148"/>
      <c r="C12" s="147"/>
      <c r="D12" s="148" t="s">
        <v>101</v>
      </c>
      <c r="E12" s="149" t="s">
        <v>368</v>
      </c>
      <c r="F12" s="25" t="s">
        <v>104</v>
      </c>
      <c r="G12" s="25" t="s">
        <v>71</v>
      </c>
      <c r="H12" s="25" t="s">
        <v>369</v>
      </c>
      <c r="I12" s="25" t="s">
        <v>370</v>
      </c>
      <c r="J12" s="25" t="s">
        <v>371</v>
      </c>
      <c r="K12" s="46">
        <v>1</v>
      </c>
      <c r="L12" s="5" t="s">
        <v>311</v>
      </c>
      <c r="M12" s="5" t="s">
        <v>288</v>
      </c>
    </row>
    <row r="13" spans="1:13" s="2" customFormat="1">
      <c r="A13" s="151"/>
      <c r="B13" s="144">
        <v>2.2000000000000002</v>
      </c>
      <c r="C13" s="243" t="s">
        <v>118</v>
      </c>
      <c r="D13" s="244"/>
      <c r="E13" s="244"/>
      <c r="F13" s="244"/>
      <c r="G13" s="244"/>
      <c r="H13" s="244"/>
      <c r="I13" s="244"/>
      <c r="J13" s="245"/>
      <c r="K13" s="50">
        <f>K14*0.83333333</f>
        <v>1.66666666</v>
      </c>
      <c r="L13" s="4"/>
      <c r="M13" s="42"/>
    </row>
    <row r="14" spans="1:13" s="2" customFormat="1" ht="64.5" customHeight="1">
      <c r="A14" s="147"/>
      <c r="B14" s="148"/>
      <c r="C14" s="153" t="s">
        <v>123</v>
      </c>
      <c r="D14" s="238" t="s">
        <v>372</v>
      </c>
      <c r="E14" s="239"/>
      <c r="F14" s="25" t="s">
        <v>104</v>
      </c>
      <c r="G14" s="25" t="s">
        <v>453</v>
      </c>
      <c r="H14" s="25" t="s">
        <v>454</v>
      </c>
      <c r="I14" s="25" t="s">
        <v>455</v>
      </c>
      <c r="J14" s="25" t="s">
        <v>456</v>
      </c>
      <c r="K14" s="46">
        <v>2</v>
      </c>
      <c r="L14" s="5" t="s">
        <v>313</v>
      </c>
      <c r="M14" s="5" t="s">
        <v>420</v>
      </c>
    </row>
    <row r="15" spans="1:13" s="2" customFormat="1" ht="12" customHeight="1">
      <c r="A15" s="151"/>
      <c r="B15" s="144">
        <v>2.2999999999999998</v>
      </c>
      <c r="C15" s="243" t="s">
        <v>119</v>
      </c>
      <c r="D15" s="244"/>
      <c r="E15" s="244"/>
      <c r="F15" s="244"/>
      <c r="G15" s="244"/>
      <c r="H15" s="244"/>
      <c r="I15" s="244"/>
      <c r="J15" s="245"/>
      <c r="K15" s="50">
        <f>(K16+K18+K24)*0.25*0.83333333</f>
        <v>1.7302554644956452</v>
      </c>
      <c r="L15" s="42"/>
      <c r="M15" s="42"/>
    </row>
    <row r="16" spans="1:13" s="2" customFormat="1" ht="12" customHeight="1">
      <c r="A16" s="151"/>
      <c r="B16" s="152"/>
      <c r="C16" s="151" t="s">
        <v>248</v>
      </c>
      <c r="D16" s="249" t="s">
        <v>373</v>
      </c>
      <c r="E16" s="250"/>
      <c r="F16" s="250"/>
      <c r="G16" s="250"/>
      <c r="H16" s="250"/>
      <c r="I16" s="250"/>
      <c r="J16" s="251"/>
      <c r="K16" s="47">
        <f>K17*4*0.13333</f>
        <v>1.59996</v>
      </c>
      <c r="L16" s="5"/>
      <c r="M16" s="5"/>
    </row>
    <row r="17" spans="1:13" s="2" customFormat="1" ht="53.25" customHeight="1">
      <c r="A17" s="147"/>
      <c r="B17" s="148"/>
      <c r="C17" s="147"/>
      <c r="D17" s="148" t="s">
        <v>101</v>
      </c>
      <c r="E17" s="149" t="s">
        <v>138</v>
      </c>
      <c r="F17" s="25" t="s">
        <v>104</v>
      </c>
      <c r="G17" s="25" t="s">
        <v>374</v>
      </c>
      <c r="H17" s="25" t="s">
        <v>375</v>
      </c>
      <c r="I17" s="25" t="s">
        <v>376</v>
      </c>
      <c r="J17" s="25" t="s">
        <v>377</v>
      </c>
      <c r="K17" s="46">
        <v>3</v>
      </c>
      <c r="L17" s="5" t="s">
        <v>266</v>
      </c>
      <c r="M17" s="5" t="s">
        <v>267</v>
      </c>
    </row>
    <row r="18" spans="1:13" s="2" customFormat="1" ht="12" customHeight="1">
      <c r="A18" s="151"/>
      <c r="B18" s="152"/>
      <c r="C18" s="151" t="s">
        <v>249</v>
      </c>
      <c r="D18" s="249" t="s">
        <v>378</v>
      </c>
      <c r="E18" s="250"/>
      <c r="F18" s="250"/>
      <c r="G18" s="250"/>
      <c r="H18" s="250"/>
      <c r="I18" s="250"/>
      <c r="J18" s="251"/>
      <c r="K18" s="47">
        <f>((K19*2)+(K20*0.5)+(K21*0.5)+(K22*2)+(K23))*0.6666666*0.466</f>
        <v>4.0386662628000005</v>
      </c>
      <c r="L18" s="5"/>
      <c r="M18" s="5"/>
    </row>
    <row r="19" spans="1:13" s="2" customFormat="1" ht="40.5" customHeight="1">
      <c r="A19" s="147"/>
      <c r="B19" s="148"/>
      <c r="C19" s="147"/>
      <c r="D19" s="148" t="s">
        <v>101</v>
      </c>
      <c r="E19" s="149" t="s">
        <v>379</v>
      </c>
      <c r="F19" s="25" t="s">
        <v>104</v>
      </c>
      <c r="G19" s="25" t="s">
        <v>139</v>
      </c>
      <c r="H19" s="25" t="s">
        <v>72</v>
      </c>
      <c r="I19" s="25" t="s">
        <v>73</v>
      </c>
      <c r="J19" s="25" t="s">
        <v>74</v>
      </c>
      <c r="K19" s="46">
        <v>3</v>
      </c>
      <c r="L19" s="5" t="s">
        <v>277</v>
      </c>
      <c r="M19" s="5" t="s">
        <v>278</v>
      </c>
    </row>
    <row r="20" spans="1:13" s="9" customFormat="1" ht="51.75" customHeight="1">
      <c r="A20" s="154"/>
      <c r="B20" s="155"/>
      <c r="C20" s="154"/>
      <c r="D20" s="155" t="s">
        <v>105</v>
      </c>
      <c r="E20" s="156" t="s">
        <v>55</v>
      </c>
      <c r="F20" s="157" t="s">
        <v>104</v>
      </c>
      <c r="G20" s="157" t="s">
        <v>60</v>
      </c>
      <c r="H20" s="157" t="s">
        <v>59</v>
      </c>
      <c r="I20" s="157" t="s">
        <v>58</v>
      </c>
      <c r="J20" s="157" t="s">
        <v>75</v>
      </c>
      <c r="K20" s="48">
        <v>3</v>
      </c>
      <c r="L20" s="24" t="s">
        <v>468</v>
      </c>
      <c r="M20" s="24" t="s">
        <v>314</v>
      </c>
    </row>
    <row r="21" spans="1:13" s="2" customFormat="1" ht="27.75" customHeight="1">
      <c r="A21" s="147"/>
      <c r="B21" s="148"/>
      <c r="C21" s="147"/>
      <c r="D21" s="148" t="s">
        <v>120</v>
      </c>
      <c r="E21" s="149" t="s">
        <v>56</v>
      </c>
      <c r="F21" s="25" t="s">
        <v>104</v>
      </c>
      <c r="G21" s="25" t="s">
        <v>139</v>
      </c>
      <c r="H21" s="158"/>
      <c r="I21" s="25"/>
      <c r="J21" s="25" t="s">
        <v>140</v>
      </c>
      <c r="K21" s="46">
        <v>3</v>
      </c>
      <c r="L21" s="5" t="s">
        <v>268</v>
      </c>
      <c r="M21" s="24" t="s">
        <v>315</v>
      </c>
    </row>
    <row r="22" spans="1:13" s="2" customFormat="1" ht="51.75" customHeight="1">
      <c r="A22" s="147"/>
      <c r="B22" s="148"/>
      <c r="C22" s="147"/>
      <c r="D22" s="148" t="s">
        <v>108</v>
      </c>
      <c r="E22" s="149" t="s">
        <v>57</v>
      </c>
      <c r="F22" s="25" t="s">
        <v>104</v>
      </c>
      <c r="G22" s="25" t="s">
        <v>76</v>
      </c>
      <c r="H22" s="25" t="s">
        <v>77</v>
      </c>
      <c r="I22" s="25" t="s">
        <v>78</v>
      </c>
      <c r="J22" s="25" t="s">
        <v>442</v>
      </c>
      <c r="K22" s="46">
        <v>2</v>
      </c>
      <c r="L22" s="5" t="s">
        <v>275</v>
      </c>
      <c r="M22" s="5" t="s">
        <v>276</v>
      </c>
    </row>
    <row r="23" spans="1:13" s="2" customFormat="1" ht="38.25" customHeight="1">
      <c r="A23" s="147"/>
      <c r="B23" s="148"/>
      <c r="C23" s="147"/>
      <c r="D23" s="148" t="s">
        <v>121</v>
      </c>
      <c r="E23" s="149" t="s">
        <v>61</v>
      </c>
      <c r="F23" s="159" t="s">
        <v>104</v>
      </c>
      <c r="G23" s="25" t="s">
        <v>139</v>
      </c>
      <c r="H23" s="158"/>
      <c r="I23" s="25"/>
      <c r="J23" s="25" t="s">
        <v>140</v>
      </c>
      <c r="K23" s="46">
        <v>0</v>
      </c>
      <c r="L23" s="5" t="s">
        <v>269</v>
      </c>
      <c r="M23" s="24" t="s">
        <v>315</v>
      </c>
    </row>
    <row r="24" spans="1:13" s="2" customFormat="1" ht="12">
      <c r="A24" s="151"/>
      <c r="B24" s="152"/>
      <c r="C24" s="151" t="s">
        <v>250</v>
      </c>
      <c r="D24" s="252" t="s">
        <v>380</v>
      </c>
      <c r="E24" s="253"/>
      <c r="F24" s="253"/>
      <c r="G24" s="253"/>
      <c r="H24" s="253"/>
      <c r="I24" s="253"/>
      <c r="J24" s="254"/>
      <c r="K24" s="47">
        <f>(K25+K26+K27)*1.3333*0.4</f>
        <v>2.6665999999999999</v>
      </c>
      <c r="L24" s="5"/>
      <c r="M24" s="5"/>
    </row>
    <row r="25" spans="1:13" s="2" customFormat="1" ht="63.75" customHeight="1">
      <c r="A25" s="147"/>
      <c r="B25" s="148"/>
      <c r="C25" s="147"/>
      <c r="D25" s="148" t="s">
        <v>101</v>
      </c>
      <c r="E25" s="149" t="s">
        <v>62</v>
      </c>
      <c r="F25" s="25" t="s">
        <v>104</v>
      </c>
      <c r="G25" s="25" t="s">
        <v>139</v>
      </c>
      <c r="H25" s="160" t="s">
        <v>79</v>
      </c>
      <c r="I25" s="25" t="s">
        <v>63</v>
      </c>
      <c r="J25" s="25" t="s">
        <v>457</v>
      </c>
      <c r="K25" s="46">
        <v>0</v>
      </c>
      <c r="L25" s="5" t="s">
        <v>270</v>
      </c>
      <c r="M25" s="24" t="s">
        <v>315</v>
      </c>
    </row>
    <row r="26" spans="1:13" s="2" customFormat="1" ht="27.75" customHeight="1">
      <c r="A26" s="147"/>
      <c r="B26" s="148"/>
      <c r="C26" s="147"/>
      <c r="D26" s="148" t="s">
        <v>105</v>
      </c>
      <c r="E26" s="149" t="s">
        <v>122</v>
      </c>
      <c r="F26" s="25" t="s">
        <v>104</v>
      </c>
      <c r="G26" s="25" t="s">
        <v>139</v>
      </c>
      <c r="H26" s="149" t="s">
        <v>79</v>
      </c>
      <c r="I26" s="25" t="s">
        <v>63</v>
      </c>
      <c r="J26" s="25" t="s">
        <v>457</v>
      </c>
      <c r="K26" s="46">
        <v>2</v>
      </c>
      <c r="L26" s="5" t="s">
        <v>274</v>
      </c>
      <c r="M26" s="24" t="s">
        <v>316</v>
      </c>
    </row>
    <row r="27" spans="1:13" s="2" customFormat="1" ht="42" customHeight="1">
      <c r="A27" s="147"/>
      <c r="B27" s="148"/>
      <c r="C27" s="147"/>
      <c r="D27" s="148" t="s">
        <v>120</v>
      </c>
      <c r="E27" s="149" t="s">
        <v>64</v>
      </c>
      <c r="F27" s="25" t="s">
        <v>104</v>
      </c>
      <c r="G27" s="25" t="s">
        <v>139</v>
      </c>
      <c r="H27" s="160" t="s">
        <v>65</v>
      </c>
      <c r="I27" s="25" t="s">
        <v>66</v>
      </c>
      <c r="J27" s="25" t="s">
        <v>67</v>
      </c>
      <c r="K27" s="46">
        <v>3</v>
      </c>
      <c r="L27" s="5" t="s">
        <v>469</v>
      </c>
      <c r="M27" s="5" t="s">
        <v>273</v>
      </c>
    </row>
    <row r="28" spans="1:13" s="1" customFormat="1">
      <c r="A28" s="161"/>
      <c r="B28" s="144">
        <v>2.4</v>
      </c>
      <c r="C28" s="226" t="s">
        <v>68</v>
      </c>
      <c r="D28" s="227"/>
      <c r="E28" s="227"/>
      <c r="F28" s="227"/>
      <c r="G28" s="227"/>
      <c r="H28" s="227"/>
      <c r="I28" s="227"/>
      <c r="J28" s="228"/>
      <c r="K28" s="164">
        <f>K29*4*0.1*0.83333333</f>
        <v>0.99999999600000011</v>
      </c>
      <c r="L28" s="44"/>
      <c r="M28" s="44"/>
    </row>
    <row r="29" spans="1:13" s="2" customFormat="1" ht="99" customHeight="1">
      <c r="A29" s="147"/>
      <c r="B29" s="148"/>
      <c r="C29" s="147"/>
      <c r="D29" s="148" t="s">
        <v>101</v>
      </c>
      <c r="E29" s="149" t="s">
        <v>8</v>
      </c>
      <c r="F29" s="25" t="s">
        <v>104</v>
      </c>
      <c r="G29" s="25" t="s">
        <v>80</v>
      </c>
      <c r="H29" s="25" t="s">
        <v>141</v>
      </c>
      <c r="I29" s="25" t="s">
        <v>81</v>
      </c>
      <c r="J29" s="25" t="s">
        <v>5</v>
      </c>
      <c r="K29" s="46">
        <v>3</v>
      </c>
      <c r="L29" s="5" t="s">
        <v>470</v>
      </c>
      <c r="M29" s="5" t="s">
        <v>271</v>
      </c>
    </row>
    <row r="30" spans="1:13" s="1" customFormat="1">
      <c r="A30" s="161"/>
      <c r="B30" s="144">
        <v>2.5</v>
      </c>
      <c r="C30" s="226" t="s">
        <v>69</v>
      </c>
      <c r="D30" s="227"/>
      <c r="E30" s="227"/>
      <c r="F30" s="227"/>
      <c r="G30" s="227"/>
      <c r="H30" s="227"/>
      <c r="I30" s="227"/>
      <c r="J30" s="228"/>
      <c r="K30" s="164">
        <f>K31*4*0.15*0.83333333</f>
        <v>0.99999999599999989</v>
      </c>
      <c r="L30" s="44"/>
      <c r="M30" s="44"/>
    </row>
    <row r="31" spans="1:13" s="2" customFormat="1" ht="124.5" customHeight="1">
      <c r="A31" s="147"/>
      <c r="B31" s="148"/>
      <c r="C31" s="147"/>
      <c r="D31" s="148" t="s">
        <v>101</v>
      </c>
      <c r="E31" s="149" t="s">
        <v>9</v>
      </c>
      <c r="F31" s="25" t="s">
        <v>104</v>
      </c>
      <c r="G31" s="25" t="s">
        <v>6</v>
      </c>
      <c r="H31" s="25" t="s">
        <v>177</v>
      </c>
      <c r="I31" s="25" t="s">
        <v>7</v>
      </c>
      <c r="J31" s="25" t="s">
        <v>381</v>
      </c>
      <c r="K31" s="46">
        <v>2</v>
      </c>
      <c r="L31" s="5" t="s">
        <v>304</v>
      </c>
      <c r="M31" s="5" t="s">
        <v>472</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C13:J13"/>
    <mergeCell ref="C15:J15"/>
    <mergeCell ref="D16:J16"/>
    <mergeCell ref="D18:J18"/>
    <mergeCell ref="D24:J24"/>
    <mergeCell ref="C28:J28"/>
    <mergeCell ref="A3:E4"/>
    <mergeCell ref="F3:J3"/>
    <mergeCell ref="D14:E14"/>
    <mergeCell ref="B5:J5"/>
    <mergeCell ref="C30:J30"/>
    <mergeCell ref="C6:J6"/>
    <mergeCell ref="D7:J7"/>
    <mergeCell ref="D9:J9"/>
    <mergeCell ref="D11:J11"/>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election activeCell="F6" sqref="F6"/>
    </sheetView>
  </sheetViews>
  <sheetFormatPr defaultRowHeight="15"/>
  <cols>
    <col min="1" max="1" width="8.140625" style="26" customWidth="1"/>
    <col min="2" max="2" width="24.85546875" style="26" customWidth="1"/>
    <col min="3" max="3" width="16.42578125" style="28" bestFit="1" customWidth="1"/>
    <col min="4" max="4" width="44.85546875" style="26" bestFit="1" customWidth="1"/>
    <col min="5" max="5" width="12.85546875" style="27" customWidth="1"/>
    <col min="6" max="6" width="13.5703125" style="27" customWidth="1"/>
    <col min="7" max="7" width="20.42578125" style="27" bestFit="1" customWidth="1"/>
    <col min="8" max="8" width="17.5703125" style="55" customWidth="1"/>
    <col min="9" max="9" width="18.7109375" style="26" customWidth="1"/>
    <col min="10" max="10" width="17.28515625" style="26" customWidth="1"/>
    <col min="11" max="16384" width="9.140625" style="26"/>
  </cols>
  <sheetData>
    <row r="1" spans="1:10" ht="15.75">
      <c r="A1" s="89" t="s">
        <v>428</v>
      </c>
      <c r="G1" s="99"/>
    </row>
    <row r="2" spans="1:10" ht="16.5" thickBot="1">
      <c r="A2" s="89"/>
      <c r="G2" s="99"/>
    </row>
    <row r="3" spans="1:10" s="166" customFormat="1" ht="23.25" customHeight="1" thickBot="1">
      <c r="A3" s="77" t="s">
        <v>179</v>
      </c>
      <c r="B3" s="77" t="s">
        <v>294</v>
      </c>
      <c r="C3" s="257"/>
      <c r="D3" s="258"/>
      <c r="E3" s="62" t="s">
        <v>297</v>
      </c>
      <c r="F3" s="62" t="s">
        <v>144</v>
      </c>
      <c r="G3" s="62" t="s">
        <v>153</v>
      </c>
      <c r="H3" s="62" t="s">
        <v>147</v>
      </c>
      <c r="I3" s="62" t="s">
        <v>148</v>
      </c>
      <c r="J3" s="165" t="s">
        <v>149</v>
      </c>
    </row>
    <row r="4" spans="1:10">
      <c r="A4" s="167" t="s">
        <v>328</v>
      </c>
      <c r="B4" s="168"/>
      <c r="C4" s="168"/>
      <c r="D4" s="168"/>
      <c r="E4" s="169"/>
      <c r="F4" s="170">
        <f>F5+F8</f>
        <v>8.3431999999999995</v>
      </c>
      <c r="G4" s="171"/>
      <c r="H4" s="171"/>
      <c r="I4" s="171"/>
      <c r="J4" s="172"/>
    </row>
    <row r="5" spans="1:10" s="166" customFormat="1" ht="18" customHeight="1">
      <c r="A5" s="173"/>
      <c r="B5" s="174" t="s">
        <v>382</v>
      </c>
      <c r="C5" s="175"/>
      <c r="D5" s="175"/>
      <c r="E5" s="176"/>
      <c r="F5" s="177">
        <f>(F6+F7)*0.8333</f>
        <v>3.3332000000000002</v>
      </c>
      <c r="G5" s="178"/>
      <c r="H5" s="178"/>
      <c r="I5" s="178"/>
      <c r="J5" s="178"/>
    </row>
    <row r="6" spans="1:10" s="29" customFormat="1" ht="28.5" customHeight="1">
      <c r="A6" s="179"/>
      <c r="B6" s="179"/>
      <c r="C6" s="259" t="s">
        <v>383</v>
      </c>
      <c r="D6" s="260"/>
      <c r="E6" s="180">
        <v>0.5</v>
      </c>
      <c r="F6" s="180">
        <v>2</v>
      </c>
      <c r="G6" s="181"/>
      <c r="H6" s="181" t="s">
        <v>384</v>
      </c>
      <c r="I6" s="181" t="s">
        <v>385</v>
      </c>
      <c r="J6" s="181" t="s">
        <v>386</v>
      </c>
    </row>
    <row r="7" spans="1:10" ht="51.75" customHeight="1">
      <c r="A7" s="179"/>
      <c r="B7" s="179"/>
      <c r="C7" s="259" t="s">
        <v>387</v>
      </c>
      <c r="D7" s="260"/>
      <c r="E7" s="180">
        <v>0.5</v>
      </c>
      <c r="F7" s="182">
        <v>2</v>
      </c>
      <c r="G7" s="181"/>
      <c r="H7" s="181" t="s">
        <v>388</v>
      </c>
      <c r="I7" s="181" t="s">
        <v>389</v>
      </c>
      <c r="J7" s="181" t="s">
        <v>390</v>
      </c>
    </row>
    <row r="8" spans="1:10" ht="17.25" customHeight="1">
      <c r="A8" s="173"/>
      <c r="B8" s="174" t="s">
        <v>391</v>
      </c>
      <c r="C8" s="175"/>
      <c r="D8" s="175"/>
      <c r="E8" s="176"/>
      <c r="F8" s="177">
        <f>F9*1.67</f>
        <v>5.01</v>
      </c>
      <c r="G8" s="183"/>
      <c r="H8" s="183"/>
      <c r="I8" s="183"/>
      <c r="J8" s="183"/>
    </row>
    <row r="9" spans="1:10" ht="39" customHeight="1" thickBot="1">
      <c r="A9" s="184"/>
      <c r="B9" s="184"/>
      <c r="C9" s="261"/>
      <c r="D9" s="261"/>
      <c r="E9" s="185">
        <v>1</v>
      </c>
      <c r="F9" s="186">
        <v>3</v>
      </c>
      <c r="G9" s="187" t="s">
        <v>392</v>
      </c>
      <c r="H9" s="187" t="s">
        <v>393</v>
      </c>
      <c r="I9" s="187" t="s">
        <v>394</v>
      </c>
      <c r="J9" s="187" t="s">
        <v>395</v>
      </c>
    </row>
    <row r="10" spans="1:10" ht="15.75">
      <c r="A10" s="89"/>
      <c r="G10" s="99"/>
    </row>
    <row r="11" spans="1:10">
      <c r="A11" s="30"/>
      <c r="B11" s="94"/>
      <c r="C11" s="95"/>
      <c r="D11" s="94"/>
      <c r="E11" s="96"/>
      <c r="F11" s="96"/>
      <c r="G11" s="96"/>
    </row>
    <row r="12" spans="1:10" s="198" customFormat="1" ht="35.25" customHeight="1">
      <c r="A12" s="196"/>
      <c r="B12" s="197" t="s">
        <v>259</v>
      </c>
      <c r="C12" s="255" t="s">
        <v>4</v>
      </c>
      <c r="D12" s="255"/>
      <c r="E12" s="255"/>
      <c r="F12" s="255"/>
      <c r="G12" s="255"/>
      <c r="H12" s="255"/>
      <c r="I12" s="255"/>
      <c r="J12" s="255"/>
    </row>
    <row r="13" spans="1:10" s="198" customFormat="1" ht="33.75" customHeight="1">
      <c r="B13" s="197" t="s">
        <v>260</v>
      </c>
      <c r="C13" s="256" t="s">
        <v>471</v>
      </c>
      <c r="D13" s="256"/>
      <c r="E13" s="256"/>
      <c r="F13" s="256"/>
      <c r="G13" s="256"/>
      <c r="H13" s="256"/>
      <c r="I13" s="256"/>
      <c r="J13" s="256"/>
    </row>
    <row r="14" spans="1:10" ht="15.75">
      <c r="B14" s="97"/>
      <c r="C14" s="98"/>
      <c r="D14" s="98"/>
      <c r="E14" s="98"/>
      <c r="F14" s="98"/>
      <c r="G14" s="98"/>
    </row>
    <row r="15" spans="1:10" ht="15.75" thickBot="1"/>
    <row r="16" spans="1:10" s="28" customFormat="1" ht="26.25" customHeight="1" thickBot="1">
      <c r="A16" s="188" t="s">
        <v>182</v>
      </c>
      <c r="B16" s="188" t="s">
        <v>396</v>
      </c>
      <c r="C16" s="188" t="s">
        <v>183</v>
      </c>
      <c r="D16" s="188" t="s">
        <v>397</v>
      </c>
      <c r="E16" s="188" t="s">
        <v>184</v>
      </c>
      <c r="F16" s="189" t="s">
        <v>255</v>
      </c>
      <c r="G16" s="189" t="s">
        <v>256</v>
      </c>
      <c r="H16" s="189" t="s">
        <v>398</v>
      </c>
    </row>
    <row r="17" spans="1:8" ht="15.75" thickBot="1">
      <c r="A17" s="63">
        <v>0</v>
      </c>
      <c r="B17" s="31" t="s">
        <v>185</v>
      </c>
      <c r="C17" s="31" t="s">
        <v>185</v>
      </c>
      <c r="D17" s="31" t="s">
        <v>186</v>
      </c>
      <c r="E17" s="32">
        <v>27470</v>
      </c>
      <c r="F17" s="103"/>
      <c r="G17" s="108"/>
      <c r="H17" s="108"/>
    </row>
    <row r="18" spans="1:8">
      <c r="A18" s="64">
        <v>1</v>
      </c>
      <c r="B18" s="33" t="s">
        <v>187</v>
      </c>
      <c r="C18" s="33" t="s">
        <v>187</v>
      </c>
      <c r="D18" s="33" t="s">
        <v>188</v>
      </c>
      <c r="E18" s="34">
        <v>1001</v>
      </c>
      <c r="F18" s="104"/>
      <c r="G18" s="109"/>
      <c r="H18" s="109"/>
    </row>
    <row r="19" spans="1:8" ht="15.75" thickBot="1">
      <c r="A19" s="65">
        <v>1</v>
      </c>
      <c r="B19" s="35" t="s">
        <v>187</v>
      </c>
      <c r="C19" s="35" t="s">
        <v>187</v>
      </c>
      <c r="D19" s="35" t="s">
        <v>189</v>
      </c>
      <c r="E19" s="36">
        <v>470</v>
      </c>
      <c r="F19" s="105"/>
      <c r="G19" s="110"/>
      <c r="H19" s="110"/>
    </row>
    <row r="20" spans="1:8">
      <c r="A20" s="64">
        <v>2</v>
      </c>
      <c r="B20" s="33" t="s">
        <v>190</v>
      </c>
      <c r="C20" s="33" t="s">
        <v>190</v>
      </c>
      <c r="D20" s="33" t="s">
        <v>191</v>
      </c>
      <c r="E20" s="34">
        <v>125</v>
      </c>
      <c r="F20" s="104"/>
      <c r="G20" s="109"/>
      <c r="H20" s="109"/>
    </row>
    <row r="21" spans="1:8">
      <c r="A21" s="66">
        <v>2</v>
      </c>
      <c r="B21" s="37" t="s">
        <v>190</v>
      </c>
      <c r="C21" s="37" t="s">
        <v>190</v>
      </c>
      <c r="D21" s="37" t="s">
        <v>192</v>
      </c>
      <c r="E21" s="38">
        <v>100</v>
      </c>
      <c r="F21" s="106"/>
      <c r="G21" s="107"/>
      <c r="H21" s="107"/>
    </row>
    <row r="22" spans="1:8">
      <c r="A22" s="66">
        <v>2</v>
      </c>
      <c r="B22" s="37" t="s">
        <v>190</v>
      </c>
      <c r="C22" s="37" t="s">
        <v>193</v>
      </c>
      <c r="D22" s="37" t="s">
        <v>194</v>
      </c>
      <c r="E22" s="38">
        <v>1158</v>
      </c>
      <c r="F22" s="106"/>
      <c r="G22" s="107"/>
      <c r="H22" s="107"/>
    </row>
    <row r="23" spans="1:8">
      <c r="A23" s="66">
        <v>2</v>
      </c>
      <c r="B23" s="37" t="s">
        <v>190</v>
      </c>
      <c r="C23" s="37" t="s">
        <v>193</v>
      </c>
      <c r="D23" s="37" t="s">
        <v>195</v>
      </c>
      <c r="E23" s="38">
        <v>295</v>
      </c>
      <c r="F23" s="106"/>
      <c r="G23" s="107"/>
      <c r="H23" s="107"/>
    </row>
    <row r="24" spans="1:8">
      <c r="A24" s="66">
        <v>2</v>
      </c>
      <c r="B24" s="37" t="s">
        <v>190</v>
      </c>
      <c r="C24" s="37" t="s">
        <v>193</v>
      </c>
      <c r="D24" s="37" t="s">
        <v>196</v>
      </c>
      <c r="E24" s="38">
        <v>2329</v>
      </c>
      <c r="F24" s="106"/>
      <c r="G24" s="107"/>
      <c r="H24" s="107"/>
    </row>
    <row r="25" spans="1:8">
      <c r="A25" s="66">
        <v>2</v>
      </c>
      <c r="B25" s="37" t="s">
        <v>190</v>
      </c>
      <c r="C25" s="37" t="s">
        <v>190</v>
      </c>
      <c r="D25" s="37" t="s">
        <v>197</v>
      </c>
      <c r="E25" s="38">
        <v>735</v>
      </c>
      <c r="F25" s="106" t="s">
        <v>140</v>
      </c>
      <c r="G25" s="107" t="s">
        <v>158</v>
      </c>
      <c r="H25" s="107" t="s">
        <v>178</v>
      </c>
    </row>
    <row r="26" spans="1:8" ht="15.75" thickBot="1">
      <c r="A26" s="65">
        <v>2</v>
      </c>
      <c r="B26" s="35" t="s">
        <v>190</v>
      </c>
      <c r="C26" s="35" t="s">
        <v>190</v>
      </c>
      <c r="D26" s="35" t="s">
        <v>198</v>
      </c>
      <c r="E26" s="36">
        <v>285</v>
      </c>
      <c r="F26" s="105"/>
      <c r="G26" s="110"/>
      <c r="H26" s="110"/>
    </row>
    <row r="27" spans="1:8">
      <c r="A27" s="64">
        <v>3</v>
      </c>
      <c r="B27" s="33" t="s">
        <v>200</v>
      </c>
      <c r="C27" s="33" t="s">
        <v>200</v>
      </c>
      <c r="D27" s="33" t="s">
        <v>199</v>
      </c>
      <c r="E27" s="34"/>
      <c r="F27" s="104"/>
      <c r="G27" s="109"/>
      <c r="H27" s="109"/>
    </row>
    <row r="28" spans="1:8">
      <c r="A28" s="64">
        <v>3</v>
      </c>
      <c r="B28" s="33" t="s">
        <v>200</v>
      </c>
      <c r="C28" s="33" t="s">
        <v>200</v>
      </c>
      <c r="D28" s="33" t="s">
        <v>201</v>
      </c>
      <c r="E28" s="34">
        <v>282</v>
      </c>
      <c r="F28" s="104"/>
      <c r="G28" s="109"/>
      <c r="H28" s="109"/>
    </row>
    <row r="29" spans="1:8">
      <c r="A29" s="66">
        <v>3</v>
      </c>
      <c r="B29" s="37" t="s">
        <v>200</v>
      </c>
      <c r="C29" s="37" t="s">
        <v>200</v>
      </c>
      <c r="D29" s="37" t="s">
        <v>202</v>
      </c>
      <c r="E29" s="38">
        <v>1559</v>
      </c>
      <c r="F29" s="106"/>
      <c r="G29" s="107"/>
      <c r="H29" s="107"/>
    </row>
    <row r="30" spans="1:8">
      <c r="A30" s="66">
        <v>3</v>
      </c>
      <c r="B30" s="37" t="s">
        <v>200</v>
      </c>
      <c r="C30" s="37" t="s">
        <v>203</v>
      </c>
      <c r="D30" s="37" t="s">
        <v>204</v>
      </c>
      <c r="E30" s="38">
        <v>7906</v>
      </c>
      <c r="F30" s="106"/>
      <c r="G30" s="107"/>
      <c r="H30" s="107"/>
    </row>
    <row r="31" spans="1:8">
      <c r="A31" s="66">
        <v>3</v>
      </c>
      <c r="B31" s="37" t="s">
        <v>200</v>
      </c>
      <c r="C31" s="37" t="s">
        <v>203</v>
      </c>
      <c r="D31" s="37" t="s">
        <v>159</v>
      </c>
      <c r="E31" s="38">
        <v>14211</v>
      </c>
      <c r="F31" s="106" t="s">
        <v>140</v>
      </c>
      <c r="G31" s="107" t="s">
        <v>158</v>
      </c>
      <c r="H31" s="107" t="s">
        <v>178</v>
      </c>
    </row>
    <row r="32" spans="1:8">
      <c r="A32" s="66">
        <v>3</v>
      </c>
      <c r="B32" s="37" t="s">
        <v>200</v>
      </c>
      <c r="C32" s="37" t="s">
        <v>203</v>
      </c>
      <c r="D32" s="37" t="s">
        <v>205</v>
      </c>
      <c r="E32" s="38">
        <v>2699</v>
      </c>
      <c r="F32" s="106"/>
      <c r="G32" s="107"/>
      <c r="H32" s="107"/>
    </row>
    <row r="33" spans="1:8">
      <c r="A33" s="66">
        <v>3</v>
      </c>
      <c r="B33" s="37" t="s">
        <v>200</v>
      </c>
      <c r="C33" s="37" t="s">
        <v>203</v>
      </c>
      <c r="D33" s="37" t="s">
        <v>206</v>
      </c>
      <c r="E33" s="38">
        <v>384</v>
      </c>
      <c r="F33" s="106"/>
      <c r="G33" s="107"/>
      <c r="H33" s="107"/>
    </row>
    <row r="34" spans="1:8">
      <c r="A34" s="66">
        <v>3</v>
      </c>
      <c r="B34" s="37" t="s">
        <v>200</v>
      </c>
      <c r="C34" s="37" t="s">
        <v>203</v>
      </c>
      <c r="D34" s="37" t="s">
        <v>207</v>
      </c>
      <c r="E34" s="38">
        <v>5086</v>
      </c>
      <c r="F34" s="106" t="s">
        <v>140</v>
      </c>
      <c r="G34" s="107" t="s">
        <v>158</v>
      </c>
      <c r="H34" s="107" t="s">
        <v>178</v>
      </c>
    </row>
    <row r="35" spans="1:8">
      <c r="A35" s="66">
        <v>3</v>
      </c>
      <c r="B35" s="37" t="s">
        <v>200</v>
      </c>
      <c r="C35" s="37" t="s">
        <v>203</v>
      </c>
      <c r="D35" s="37" t="s">
        <v>208</v>
      </c>
      <c r="E35" s="38">
        <v>10491</v>
      </c>
      <c r="F35" s="106" t="s">
        <v>140</v>
      </c>
      <c r="G35" s="107" t="s">
        <v>158</v>
      </c>
      <c r="H35" s="107" t="s">
        <v>157</v>
      </c>
    </row>
    <row r="36" spans="1:8">
      <c r="A36" s="66">
        <v>3</v>
      </c>
      <c r="B36" s="37" t="s">
        <v>200</v>
      </c>
      <c r="C36" s="37" t="s">
        <v>203</v>
      </c>
      <c r="D36" s="37" t="s">
        <v>209</v>
      </c>
      <c r="E36" s="38">
        <v>3969</v>
      </c>
      <c r="F36" s="106"/>
      <c r="G36" s="107"/>
      <c r="H36" s="107"/>
    </row>
    <row r="37" spans="1:8">
      <c r="A37" s="66">
        <v>3</v>
      </c>
      <c r="B37" s="37" t="s">
        <v>200</v>
      </c>
      <c r="C37" s="37" t="s">
        <v>203</v>
      </c>
      <c r="D37" s="37" t="s">
        <v>210</v>
      </c>
      <c r="E37" s="38">
        <v>2176</v>
      </c>
      <c r="F37" s="106"/>
      <c r="G37" s="107"/>
      <c r="H37" s="107"/>
    </row>
    <row r="38" spans="1:8">
      <c r="A38" s="66">
        <v>3</v>
      </c>
      <c r="B38" s="37" t="s">
        <v>200</v>
      </c>
      <c r="C38" s="37" t="s">
        <v>203</v>
      </c>
      <c r="D38" s="37" t="s">
        <v>211</v>
      </c>
      <c r="E38" s="38">
        <v>441</v>
      </c>
      <c r="F38" s="106"/>
      <c r="G38" s="107"/>
      <c r="H38" s="107"/>
    </row>
    <row r="39" spans="1:8" ht="15.75" thickBot="1">
      <c r="A39" s="65">
        <v>3</v>
      </c>
      <c r="B39" s="35" t="s">
        <v>200</v>
      </c>
      <c r="C39" s="35" t="s">
        <v>212</v>
      </c>
      <c r="D39" s="35" t="s">
        <v>213</v>
      </c>
      <c r="E39" s="36">
        <v>934</v>
      </c>
      <c r="F39" s="105"/>
      <c r="G39" s="110"/>
      <c r="H39" s="110"/>
    </row>
    <row r="40" spans="1:8">
      <c r="A40" s="64">
        <v>4</v>
      </c>
      <c r="B40" s="33" t="s">
        <v>214</v>
      </c>
      <c r="C40" s="33" t="s">
        <v>214</v>
      </c>
      <c r="D40" s="33" t="s">
        <v>215</v>
      </c>
      <c r="E40" s="34">
        <v>55059</v>
      </c>
      <c r="F40" s="104"/>
      <c r="G40" s="109"/>
      <c r="H40" s="109"/>
    </row>
    <row r="41" spans="1:8">
      <c r="A41" s="66">
        <v>4</v>
      </c>
      <c r="B41" s="37" t="s">
        <v>214</v>
      </c>
      <c r="C41" s="37" t="s">
        <v>214</v>
      </c>
      <c r="D41" s="37" t="s">
        <v>216</v>
      </c>
      <c r="E41" s="38">
        <v>20982</v>
      </c>
      <c r="F41" s="106"/>
      <c r="G41" s="107"/>
      <c r="H41" s="107"/>
    </row>
    <row r="42" spans="1:8">
      <c r="A42" s="66">
        <v>4</v>
      </c>
      <c r="B42" s="37" t="s">
        <v>214</v>
      </c>
      <c r="C42" s="37" t="s">
        <v>214</v>
      </c>
      <c r="D42" s="37" t="s">
        <v>217</v>
      </c>
      <c r="E42" s="38">
        <v>30853</v>
      </c>
      <c r="F42" s="106"/>
      <c r="G42" s="107"/>
      <c r="H42" s="107"/>
    </row>
    <row r="43" spans="1:8" ht="15.75" thickBot="1">
      <c r="A43" s="65">
        <v>4</v>
      </c>
      <c r="B43" s="35" t="s">
        <v>214</v>
      </c>
      <c r="C43" s="35" t="s">
        <v>214</v>
      </c>
      <c r="D43" s="35" t="s">
        <v>218</v>
      </c>
      <c r="E43" s="36">
        <v>294</v>
      </c>
      <c r="F43" s="105"/>
      <c r="G43" s="110"/>
      <c r="H43" s="110"/>
    </row>
    <row r="44" spans="1:8">
      <c r="A44" s="64">
        <v>5</v>
      </c>
      <c r="B44" s="33" t="s">
        <v>219</v>
      </c>
      <c r="C44" s="33" t="s">
        <v>220</v>
      </c>
      <c r="D44" s="33" t="s">
        <v>221</v>
      </c>
      <c r="E44" s="34">
        <v>219643</v>
      </c>
      <c r="F44" s="104"/>
      <c r="G44" s="109"/>
      <c r="H44" s="109"/>
    </row>
    <row r="45" spans="1:8">
      <c r="A45" s="66">
        <v>5</v>
      </c>
      <c r="B45" s="37" t="s">
        <v>219</v>
      </c>
      <c r="C45" s="37" t="s">
        <v>220</v>
      </c>
      <c r="D45" s="37" t="s">
        <v>222</v>
      </c>
      <c r="E45" s="38">
        <v>499</v>
      </c>
      <c r="F45" s="106"/>
      <c r="G45" s="107"/>
      <c r="H45" s="107"/>
    </row>
    <row r="46" spans="1:8">
      <c r="A46" s="66">
        <v>5</v>
      </c>
      <c r="B46" s="37" t="s">
        <v>219</v>
      </c>
      <c r="C46" s="37" t="s">
        <v>220</v>
      </c>
      <c r="D46" s="37" t="s">
        <v>223</v>
      </c>
      <c r="E46" s="38">
        <v>312</v>
      </c>
      <c r="F46" s="106"/>
      <c r="G46" s="107"/>
      <c r="H46" s="107"/>
    </row>
    <row r="47" spans="1:8">
      <c r="A47" s="66">
        <v>5</v>
      </c>
      <c r="B47" s="37" t="s">
        <v>219</v>
      </c>
      <c r="C47" s="37" t="s">
        <v>220</v>
      </c>
      <c r="D47" s="37" t="s">
        <v>224</v>
      </c>
      <c r="E47" s="38">
        <v>1921</v>
      </c>
      <c r="F47" s="106"/>
      <c r="G47" s="107"/>
      <c r="H47" s="107"/>
    </row>
    <row r="48" spans="1:8">
      <c r="A48" s="66">
        <v>5</v>
      </c>
      <c r="B48" s="37" t="s">
        <v>219</v>
      </c>
      <c r="C48" s="37" t="s">
        <v>220</v>
      </c>
      <c r="D48" s="37" t="s">
        <v>225</v>
      </c>
      <c r="E48" s="38">
        <v>3153</v>
      </c>
      <c r="F48" s="106"/>
      <c r="G48" s="107"/>
      <c r="H48" s="107"/>
    </row>
    <row r="49" spans="1:8">
      <c r="A49" s="66">
        <v>5</v>
      </c>
      <c r="B49" s="37" t="s">
        <v>219</v>
      </c>
      <c r="C49" s="37" t="s">
        <v>226</v>
      </c>
      <c r="D49" s="37" t="s">
        <v>227</v>
      </c>
      <c r="E49" s="38">
        <v>29212</v>
      </c>
      <c r="F49" s="106"/>
      <c r="G49" s="107"/>
      <c r="H49" s="107"/>
    </row>
    <row r="50" spans="1:8">
      <c r="A50" s="66">
        <v>5</v>
      </c>
      <c r="B50" s="37" t="s">
        <v>219</v>
      </c>
      <c r="C50" s="37" t="s">
        <v>226</v>
      </c>
      <c r="D50" s="37" t="s">
        <v>228</v>
      </c>
      <c r="E50" s="38">
        <v>81799</v>
      </c>
      <c r="F50" s="106"/>
      <c r="G50" s="107"/>
      <c r="H50" s="107"/>
    </row>
    <row r="51" spans="1:8">
      <c r="A51" s="66">
        <v>5</v>
      </c>
      <c r="B51" s="37" t="s">
        <v>219</v>
      </c>
      <c r="C51" s="37" t="s">
        <v>226</v>
      </c>
      <c r="D51" s="37" t="s">
        <v>229</v>
      </c>
      <c r="E51" s="38">
        <v>18146</v>
      </c>
      <c r="F51" s="106"/>
      <c r="G51" s="107"/>
      <c r="H51" s="107"/>
    </row>
    <row r="52" spans="1:8">
      <c r="A52" s="66">
        <v>5</v>
      </c>
      <c r="B52" s="37" t="s">
        <v>219</v>
      </c>
      <c r="C52" s="37" t="s">
        <v>226</v>
      </c>
      <c r="D52" s="37" t="s">
        <v>230</v>
      </c>
      <c r="E52" s="38">
        <v>1034</v>
      </c>
      <c r="F52" s="106"/>
      <c r="G52" s="107"/>
      <c r="H52" s="107"/>
    </row>
    <row r="53" spans="1:8">
      <c r="A53" s="66">
        <v>5</v>
      </c>
      <c r="B53" s="37" t="s">
        <v>219</v>
      </c>
      <c r="C53" s="37" t="s">
        <v>226</v>
      </c>
      <c r="D53" s="37" t="s">
        <v>231</v>
      </c>
      <c r="E53" s="38">
        <v>2331</v>
      </c>
      <c r="F53" s="106"/>
      <c r="G53" s="107"/>
      <c r="H53" s="107"/>
    </row>
    <row r="54" spans="1:8">
      <c r="A54" s="66">
        <v>5</v>
      </c>
      <c r="B54" s="37" t="s">
        <v>219</v>
      </c>
      <c r="C54" s="37" t="s">
        <v>226</v>
      </c>
      <c r="D54" s="37" t="s">
        <v>232</v>
      </c>
      <c r="E54" s="38">
        <v>180180</v>
      </c>
      <c r="F54" s="106"/>
      <c r="G54" s="107"/>
      <c r="H54" s="107"/>
    </row>
    <row r="55" spans="1:8">
      <c r="A55" s="66">
        <v>5</v>
      </c>
      <c r="B55" s="37" t="s">
        <v>219</v>
      </c>
      <c r="C55" s="37" t="s">
        <v>226</v>
      </c>
      <c r="D55" s="37" t="s">
        <v>233</v>
      </c>
      <c r="E55" s="38">
        <v>178</v>
      </c>
      <c r="F55" s="106"/>
      <c r="G55" s="107"/>
      <c r="H55" s="107"/>
    </row>
    <row r="56" spans="1:8" ht="15.75" thickBot="1">
      <c r="A56" s="65">
        <v>5</v>
      </c>
      <c r="B56" s="35" t="s">
        <v>219</v>
      </c>
      <c r="C56" s="35" t="s">
        <v>226</v>
      </c>
      <c r="D56" s="35" t="s">
        <v>234</v>
      </c>
      <c r="E56" s="36">
        <v>4665</v>
      </c>
      <c r="F56" s="105"/>
      <c r="G56" s="110"/>
      <c r="H56" s="110"/>
    </row>
    <row r="57" spans="1:8">
      <c r="A57" s="64">
        <v>6</v>
      </c>
      <c r="B57" s="33" t="s">
        <v>235</v>
      </c>
      <c r="C57" s="33" t="s">
        <v>235</v>
      </c>
      <c r="D57" s="33" t="s">
        <v>236</v>
      </c>
      <c r="E57" s="34">
        <v>303</v>
      </c>
      <c r="F57" s="104"/>
      <c r="G57" s="109"/>
      <c r="H57" s="109"/>
    </row>
    <row r="58" spans="1:8">
      <c r="A58" s="66">
        <v>6</v>
      </c>
      <c r="B58" s="37" t="s">
        <v>235</v>
      </c>
      <c r="C58" s="37" t="s">
        <v>235</v>
      </c>
      <c r="D58" s="37" t="s">
        <v>237</v>
      </c>
      <c r="E58" s="38">
        <v>26459</v>
      </c>
      <c r="F58" s="106"/>
      <c r="G58" s="107"/>
      <c r="H58" s="107"/>
    </row>
    <row r="59" spans="1:8">
      <c r="A59" s="66">
        <v>6</v>
      </c>
      <c r="B59" s="37" t="s">
        <v>235</v>
      </c>
      <c r="C59" s="37" t="s">
        <v>235</v>
      </c>
      <c r="D59" s="37" t="s">
        <v>238</v>
      </c>
      <c r="E59" s="38">
        <v>15661</v>
      </c>
      <c r="F59" s="106"/>
      <c r="G59" s="107"/>
      <c r="H59" s="107"/>
    </row>
    <row r="60" spans="1:8">
      <c r="A60" s="66">
        <v>6</v>
      </c>
      <c r="B60" s="37" t="s">
        <v>235</v>
      </c>
      <c r="C60" s="37" t="s">
        <v>235</v>
      </c>
      <c r="D60" s="37" t="s">
        <v>239</v>
      </c>
      <c r="E60" s="38">
        <v>3697</v>
      </c>
      <c r="F60" s="106"/>
      <c r="G60" s="107"/>
      <c r="H60" s="107"/>
    </row>
    <row r="61" spans="1:8">
      <c r="A61" s="66">
        <v>6</v>
      </c>
      <c r="B61" s="37" t="s">
        <v>235</v>
      </c>
      <c r="C61" s="37" t="s">
        <v>240</v>
      </c>
      <c r="D61" s="37" t="s">
        <v>241</v>
      </c>
      <c r="E61" s="38">
        <v>542</v>
      </c>
      <c r="F61" s="106"/>
      <c r="G61" s="107"/>
      <c r="H61" s="107"/>
    </row>
    <row r="62" spans="1:8">
      <c r="A62" s="66">
        <v>6</v>
      </c>
      <c r="B62" s="37" t="s">
        <v>235</v>
      </c>
      <c r="C62" s="37" t="s">
        <v>240</v>
      </c>
      <c r="D62" s="37" t="s">
        <v>242</v>
      </c>
      <c r="E62" s="38">
        <v>4716</v>
      </c>
      <c r="F62" s="106"/>
      <c r="G62" s="107"/>
      <c r="H62" s="107"/>
    </row>
    <row r="63" spans="1:8">
      <c r="A63" s="66">
        <v>6</v>
      </c>
      <c r="B63" s="37" t="s">
        <v>235</v>
      </c>
      <c r="C63" s="37" t="s">
        <v>240</v>
      </c>
      <c r="D63" s="37" t="s">
        <v>243</v>
      </c>
      <c r="E63" s="38">
        <v>162</v>
      </c>
      <c r="F63" s="106"/>
      <c r="G63" s="107"/>
      <c r="H63" s="107"/>
    </row>
    <row r="64" spans="1:8" ht="15.75" thickBot="1">
      <c r="A64" s="65">
        <v>6</v>
      </c>
      <c r="B64" s="35" t="s">
        <v>235</v>
      </c>
      <c r="C64" s="35" t="s">
        <v>240</v>
      </c>
      <c r="D64" s="35" t="s">
        <v>244</v>
      </c>
      <c r="E64" s="36">
        <v>5768</v>
      </c>
      <c r="F64" s="105"/>
      <c r="G64" s="110"/>
      <c r="H64" s="110"/>
    </row>
    <row r="65" spans="1:8">
      <c r="A65" s="64">
        <v>100</v>
      </c>
      <c r="B65" s="33" t="s">
        <v>245</v>
      </c>
      <c r="C65" s="33" t="s">
        <v>245</v>
      </c>
      <c r="D65" s="33" t="s">
        <v>246</v>
      </c>
      <c r="E65" s="34">
        <v>121892</v>
      </c>
      <c r="F65" s="104"/>
      <c r="G65" s="109"/>
      <c r="H65" s="109"/>
    </row>
    <row r="66" spans="1:8" ht="15.75" thickBot="1">
      <c r="A66" s="65">
        <v>100</v>
      </c>
      <c r="B66" s="35" t="s">
        <v>245</v>
      </c>
      <c r="C66" s="35" t="s">
        <v>245</v>
      </c>
      <c r="D66" s="35" t="s">
        <v>247</v>
      </c>
      <c r="E66" s="36">
        <v>338220</v>
      </c>
      <c r="F66" s="105"/>
      <c r="G66" s="110"/>
      <c r="H66" s="110"/>
    </row>
    <row r="67" spans="1:8">
      <c r="B67" s="28"/>
      <c r="C67" s="26"/>
      <c r="D67" s="27"/>
    </row>
    <row r="69" spans="1:8" ht="21.75" customHeight="1">
      <c r="A69" s="262" t="s">
        <v>399</v>
      </c>
      <c r="B69" s="262"/>
      <c r="C69" s="262"/>
      <c r="D69" s="262"/>
      <c r="E69" s="262"/>
      <c r="F69" s="262"/>
      <c r="G69" s="262"/>
      <c r="H69" s="262"/>
    </row>
    <row r="70" spans="1:8">
      <c r="A70" s="190"/>
      <c r="B70" s="191"/>
      <c r="C70" s="190"/>
      <c r="D70" s="192"/>
      <c r="E70" s="192"/>
      <c r="F70" s="192"/>
      <c r="G70" s="192"/>
      <c r="H70" s="190"/>
    </row>
    <row r="71" spans="1:8">
      <c r="A71" s="190" t="s">
        <v>400</v>
      </c>
      <c r="B71" s="191"/>
      <c r="C71" s="190"/>
      <c r="D71" s="192"/>
      <c r="E71" s="192"/>
      <c r="F71" s="192"/>
      <c r="G71" s="192"/>
      <c r="H71" s="190"/>
    </row>
    <row r="72" spans="1:8">
      <c r="A72" s="263" t="s">
        <v>401</v>
      </c>
      <c r="B72" s="263"/>
      <c r="C72" s="263"/>
      <c r="D72" s="263"/>
      <c r="E72" s="263"/>
      <c r="F72" s="263"/>
      <c r="G72" s="263"/>
      <c r="H72" s="263"/>
    </row>
    <row r="73" spans="1:8" s="28" customFormat="1" ht="16.5" customHeight="1">
      <c r="A73" s="262" t="s">
        <v>402</v>
      </c>
      <c r="B73" s="262"/>
      <c r="C73" s="262"/>
      <c r="D73" s="262"/>
      <c r="E73" s="262"/>
      <c r="F73" s="262"/>
      <c r="G73" s="262"/>
      <c r="H73" s="262"/>
    </row>
    <row r="74" spans="1:8" s="28" customFormat="1">
      <c r="A74" s="262" t="s">
        <v>403</v>
      </c>
      <c r="B74" s="262"/>
      <c r="C74" s="262"/>
      <c r="D74" s="262"/>
      <c r="E74" s="262"/>
      <c r="F74" s="262"/>
      <c r="G74" s="262"/>
      <c r="H74" s="262"/>
    </row>
    <row r="75" spans="1:8" s="28" customFormat="1">
      <c r="A75" s="262" t="s">
        <v>404</v>
      </c>
      <c r="B75" s="262"/>
      <c r="C75" s="262"/>
      <c r="D75" s="262"/>
      <c r="E75" s="262"/>
      <c r="F75" s="262"/>
      <c r="G75" s="262"/>
      <c r="H75" s="262"/>
    </row>
    <row r="76" spans="1:8" s="28" customFormat="1">
      <c r="A76" s="262" t="s">
        <v>405</v>
      </c>
      <c r="B76" s="262"/>
      <c r="C76" s="262"/>
      <c r="D76" s="262"/>
      <c r="E76" s="262"/>
      <c r="F76" s="262"/>
      <c r="G76" s="262"/>
      <c r="H76" s="262"/>
    </row>
    <row r="77" spans="1:8" s="28" customFormat="1">
      <c r="A77" s="262" t="s">
        <v>406</v>
      </c>
      <c r="B77" s="262"/>
      <c r="C77" s="262"/>
      <c r="D77" s="262"/>
      <c r="E77" s="262"/>
      <c r="F77" s="262"/>
      <c r="G77" s="262"/>
      <c r="H77" s="262"/>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A75:H75"/>
    <mergeCell ref="A76:H76"/>
    <mergeCell ref="A77:H77"/>
    <mergeCell ref="A69:H69"/>
    <mergeCell ref="A72:H72"/>
    <mergeCell ref="A73:H73"/>
    <mergeCell ref="A74:H74"/>
    <mergeCell ref="C12:J12"/>
    <mergeCell ref="C13:J13"/>
    <mergeCell ref="C3:D3"/>
    <mergeCell ref="C6:D6"/>
    <mergeCell ref="C7:D7"/>
    <mergeCell ref="C9:D9"/>
  </mergeCells>
  <phoneticPr fontId="4" type="noConversion"/>
  <pageMargins left="0.75" right="0.75" top="1" bottom="1" header="0.5" footer="0.5"/>
  <pageSetup scale="58"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26" sqref="AA26"/>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pageSetUpPr fitToPage="1"/>
  </sheetPr>
  <dimension ref="A1:B44"/>
  <sheetViews>
    <sheetView workbookViewId="0">
      <selection activeCell="A15" sqref="A15:IV15"/>
    </sheetView>
  </sheetViews>
  <sheetFormatPr defaultRowHeight="15"/>
  <cols>
    <col min="1" max="1" width="169.28515625" style="100" customWidth="1"/>
    <col min="2" max="2" width="23.28515625" style="90" customWidth="1"/>
    <col min="3" max="16384" width="9.140625" style="90"/>
  </cols>
  <sheetData>
    <row r="1" spans="1:2" ht="15.75">
      <c r="A1" s="101" t="s">
        <v>428</v>
      </c>
    </row>
    <row r="3" spans="1:2" ht="15.75">
      <c r="A3" s="193" t="s">
        <v>480</v>
      </c>
      <c r="B3" s="91"/>
    </row>
    <row r="4" spans="1:2" ht="15.75">
      <c r="A4" s="193" t="s">
        <v>481</v>
      </c>
      <c r="B4" s="91"/>
    </row>
    <row r="5" spans="1:2" ht="15.75">
      <c r="A5" s="193" t="s">
        <v>482</v>
      </c>
      <c r="B5" s="91"/>
    </row>
    <row r="6" spans="1:2" ht="15.75">
      <c r="A6" s="194" t="s">
        <v>483</v>
      </c>
      <c r="B6" s="91"/>
    </row>
    <row r="7" spans="1:2" ht="15.75">
      <c r="A7" s="193" t="s">
        <v>429</v>
      </c>
      <c r="B7" s="91"/>
    </row>
    <row r="8" spans="1:2" ht="15.75">
      <c r="A8" s="193" t="s">
        <v>409</v>
      </c>
      <c r="B8" s="91"/>
    </row>
    <row r="9" spans="1:2" ht="15.75">
      <c r="A9" s="193" t="s">
        <v>430</v>
      </c>
      <c r="B9" s="91"/>
    </row>
    <row r="10" spans="1:2" ht="15.75">
      <c r="A10" s="193" t="s">
        <v>410</v>
      </c>
      <c r="B10" s="91"/>
    </row>
    <row r="11" spans="1:2" ht="15.75">
      <c r="A11" s="193" t="s">
        <v>431</v>
      </c>
      <c r="B11" s="91"/>
    </row>
    <row r="12" spans="1:2" ht="15.75">
      <c r="A12" s="193" t="s">
        <v>0</v>
      </c>
      <c r="B12" s="91"/>
    </row>
    <row r="13" spans="1:2" ht="15.75">
      <c r="A13" s="193" t="s">
        <v>447</v>
      </c>
      <c r="B13" s="91"/>
    </row>
    <row r="14" spans="1:2" s="92" customFormat="1">
      <c r="A14" s="193" t="s">
        <v>414</v>
      </c>
    </row>
    <row r="15" spans="1:2" s="92" customFormat="1">
      <c r="A15" s="193" t="s">
        <v>478</v>
      </c>
    </row>
    <row r="16" spans="1:2" s="92" customFormat="1">
      <c r="A16" s="193" t="s">
        <v>432</v>
      </c>
    </row>
    <row r="17" spans="1:1" s="92" customFormat="1">
      <c r="A17" s="193" t="s">
        <v>479</v>
      </c>
    </row>
    <row r="18" spans="1:1">
      <c r="A18" s="193" t="s">
        <v>445</v>
      </c>
    </row>
    <row r="19" spans="1:1">
      <c r="A19" s="193" t="s">
        <v>433</v>
      </c>
    </row>
    <row r="20" spans="1:1">
      <c r="A20" s="193" t="s">
        <v>408</v>
      </c>
    </row>
    <row r="21" spans="1:1">
      <c r="A21" s="193" t="s">
        <v>412</v>
      </c>
    </row>
    <row r="22" spans="1:1">
      <c r="A22" s="193" t="s">
        <v>474</v>
      </c>
    </row>
    <row r="23" spans="1:1">
      <c r="A23" s="193" t="s">
        <v>476</v>
      </c>
    </row>
    <row r="24" spans="1:1" ht="18" customHeight="1">
      <c r="A24" s="193" t="s">
        <v>448</v>
      </c>
    </row>
    <row r="25" spans="1:1">
      <c r="A25" s="193" t="s">
        <v>413</v>
      </c>
    </row>
    <row r="26" spans="1:1" ht="15.75" customHeight="1">
      <c r="A26" s="195" t="s">
        <v>407</v>
      </c>
    </row>
    <row r="27" spans="1:1">
      <c r="A27" s="193" t="s">
        <v>434</v>
      </c>
    </row>
    <row r="28" spans="1:1">
      <c r="A28" s="193" t="s">
        <v>261</v>
      </c>
    </row>
    <row r="29" spans="1:1">
      <c r="A29" s="193" t="s">
        <v>435</v>
      </c>
    </row>
    <row r="30" spans="1:1">
      <c r="A30" s="193" t="s">
        <v>436</v>
      </c>
    </row>
    <row r="31" spans="1:1">
      <c r="A31" s="193" t="s">
        <v>473</v>
      </c>
    </row>
    <row r="32" spans="1:1">
      <c r="A32" s="193" t="s">
        <v>477</v>
      </c>
    </row>
    <row r="33" spans="1:1">
      <c r="A33" s="193" t="s">
        <v>437</v>
      </c>
    </row>
    <row r="34" spans="1:1">
      <c r="A34" s="193" t="s">
        <v>1</v>
      </c>
    </row>
    <row r="35" spans="1:1">
      <c r="A35" s="193" t="s">
        <v>419</v>
      </c>
    </row>
    <row r="36" spans="1:1">
      <c r="A36" s="193" t="s">
        <v>438</v>
      </c>
    </row>
    <row r="37" spans="1:1">
      <c r="A37" s="193" t="s">
        <v>411</v>
      </c>
    </row>
    <row r="38" spans="1:1">
      <c r="A38" s="193" t="s">
        <v>416</v>
      </c>
    </row>
    <row r="39" spans="1:1">
      <c r="A39" s="193" t="s">
        <v>446</v>
      </c>
    </row>
    <row r="40" spans="1:1">
      <c r="A40" s="193" t="s">
        <v>421</v>
      </c>
    </row>
    <row r="41" spans="1:1">
      <c r="A41" s="193" t="s">
        <v>415</v>
      </c>
    </row>
    <row r="42" spans="1:1">
      <c r="A42" s="193" t="s">
        <v>2</v>
      </c>
    </row>
    <row r="43" spans="1:1">
      <c r="A43" s="193" t="s">
        <v>3</v>
      </c>
    </row>
    <row r="44" spans="1:1">
      <c r="A44" s="193" t="s">
        <v>439</v>
      </c>
    </row>
  </sheetData>
  <phoneticPr fontId="15" type="noConversion"/>
  <pageMargins left="0.75" right="0.75" top="1" bottom="1" header="0.5" footer="0.5"/>
  <pageSetup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2011-11-08T21:48:55Z</cp:lastPrinted>
  <dcterms:created xsi:type="dcterms:W3CDTF">2010-06-08T21:46:09Z</dcterms:created>
  <dcterms:modified xsi:type="dcterms:W3CDTF">2012-08-02T20:17:15Z</dcterms:modified>
</cp:coreProperties>
</file>