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5" yWindow="255" windowWidth="21720" windowHeight="13620"/>
  </bookViews>
  <sheets>
    <sheet name="Summary score" sheetId="4" r:id="rId1"/>
    <sheet name="Class 1" sheetId="1" r:id="rId2"/>
    <sheet name="Class 2" sheetId="2" r:id="rId3"/>
    <sheet name="Class 3" sheetId="3" r:id="rId4"/>
    <sheet name="Map" sheetId="5" r:id="rId5"/>
    <sheet name="References" sheetId="6" r:id="rId6"/>
  </sheets>
  <definedNames>
    <definedName name="parsons" localSheetId="5">References!$A$24</definedName>
    <definedName name="parsons1" localSheetId="5">References!$A$26</definedName>
    <definedName name="_xlnm.Print_Area" localSheetId="1">'Class 1'!$A$3:$M$46</definedName>
    <definedName name="_xlnm.Print_Area" localSheetId="2">'Class 2'!$A$3:$M$31</definedName>
    <definedName name="_xlnm.Print_Area" localSheetId="0">'Summary score'!$A$1:$G$23</definedName>
    <definedName name="_xlnm.Print_Titles" localSheetId="1">'Class 1'!$3:$4</definedName>
    <definedName name="_xlnm.Print_Titles" localSheetId="2">'Class 2'!$3:$4</definedName>
    <definedName name="_xlnm.Print_Titles" localSheetId="3">'Class 3'!$13:$13</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Patricia - Personal View" guid="{CAAA166C-6610-45E6-B022-369891574490}" mergeInterval="0" personalView="1" maximized="1" xWindow="1" yWindow="1" windowWidth="1377" windowHeight="451" activeSheetId="2"/>
    <customWorkbookView name="john - Personal View" guid="{A6C775B4-2D7B-47C0-8BA7-F8D0B9E52BCD}" mergeInterval="0" personalView="1" maximized="1" windowWidth="1338" windowHeight="614" activeSheetId="2"/>
  </customWorkbookViews>
</workbook>
</file>

<file path=xl/calcChain.xml><?xml version="1.0" encoding="utf-8"?>
<calcChain xmlns="http://schemas.openxmlformats.org/spreadsheetml/2006/main">
  <c r="F8" i="3"/>
  <c r="F22" i="4" s="1"/>
  <c r="F5" i="3"/>
  <c r="F4" s="1"/>
  <c r="F20" i="4" s="1"/>
  <c r="G20" s="1"/>
  <c r="K30" i="2"/>
  <c r="K28"/>
  <c r="K13"/>
  <c r="K6"/>
  <c r="K7" i="1"/>
  <c r="K16" i="2"/>
  <c r="K18"/>
  <c r="K24"/>
  <c r="K15" s="1"/>
  <c r="K11" i="1"/>
  <c r="K19"/>
  <c r="K16"/>
  <c r="K6" s="1"/>
  <c r="K21"/>
  <c r="K23"/>
  <c r="K26"/>
  <c r="K28"/>
  <c r="K25" s="1"/>
  <c r="F10" i="4" s="1"/>
  <c r="K30" i="1"/>
  <c r="K32"/>
  <c r="K34"/>
  <c r="K37"/>
  <c r="K39"/>
  <c r="K45"/>
  <c r="K43"/>
  <c r="K41"/>
  <c r="F18" i="4"/>
  <c r="F17"/>
  <c r="F15"/>
  <c r="F14"/>
  <c r="F21"/>
  <c r="K36" i="1"/>
  <c r="F11" i="4" s="1"/>
  <c r="K5" i="2" l="1"/>
  <c r="F13" i="4" s="1"/>
  <c r="G13" s="1"/>
  <c r="F16"/>
  <c r="F9"/>
  <c r="K5" i="1"/>
  <c r="F8" i="4" s="1"/>
  <c r="G8" s="1"/>
  <c r="B4" s="1"/>
</calcChain>
</file>

<file path=xl/sharedStrings.xml><?xml version="1.0" encoding="utf-8"?>
<sst xmlns="http://schemas.openxmlformats.org/spreadsheetml/2006/main" count="720" uniqueCount="469">
  <si>
    <t>(1) Hickman 1993; (2) DiTomaso and Healy 2007.</t>
  </si>
  <si>
    <t>Produces 1,000 to 5,000 seeds per plant (1), with reports of up to 6,350 seeds per plant (2).</t>
  </si>
  <si>
    <t>Flowers from April-July (1).</t>
  </si>
  <si>
    <t>(1) DiTomaso and Healy 2007.</t>
  </si>
  <si>
    <t>Can remain viable for at least 9 years (1), and possibly, longer (2).</t>
  </si>
  <si>
    <t>(1) Bean 1985; (2) Sindel 1991.</t>
  </si>
  <si>
    <t>No (1); reproduces by seed (2).</t>
  </si>
  <si>
    <t>(1) Cal-IPC 2005.; (2) DiTomaso and Healy 2007.</t>
  </si>
  <si>
    <t>Disperses long distances with huan activities, such as movement of soil or machinery, or as a crop seed or feed contaminant (1,2).</t>
  </si>
  <si>
    <t>Seed are primarily gravity-dispersed or dispersed a short distance with wind (1).  Dispersal can also be facilitated by animals, or soil or water movement (1,2,3,4).</t>
  </si>
  <si>
    <t>(1) DiTomaso and Healy 2007; (2) Parsons 1973; (3) Bean 1985; (4) Danin and Yom-Tov 1990.</t>
  </si>
  <si>
    <r>
      <t xml:space="preserve">DiTomaso, J. and E.A. Healy.  2007.  Pages 391-394 </t>
    </r>
    <r>
      <rPr>
        <i/>
        <sz val="12"/>
        <rFont val="Arial"/>
        <family val="2"/>
      </rPr>
      <t>in</t>
    </r>
    <r>
      <rPr>
        <sz val="12"/>
        <rFont val="Arial"/>
        <family val="2"/>
      </rPr>
      <t xml:space="preserve"> Weeds of California and other western states.  Vol. 1 - Aizoaceae-Fabaceae.  University of California Agriculture and Natural Resources publication 3488, Oakland, CA.  1805 pp. </t>
    </r>
  </si>
  <si>
    <r>
      <t xml:space="preserve">Randall, J.  2005.  Personal observation in California Invasive Plant Council (Cal-IPC).  2005.  Plant assessment form:  </t>
    </r>
    <r>
      <rPr>
        <i/>
        <sz val="12"/>
        <rFont val="Arial"/>
        <family val="2"/>
      </rPr>
      <t>Silybum marianum</t>
    </r>
    <r>
      <rPr>
        <sz val="12"/>
        <rFont val="Arial"/>
        <family val="2"/>
      </rPr>
      <t>.  http://www.cal-ipc.org/ip/inventory/PAF/Silybum%20marianum.pdf</t>
    </r>
  </si>
  <si>
    <r>
      <t xml:space="preserve">Sigg, J.  2005.  Personal observation </t>
    </r>
    <r>
      <rPr>
        <i/>
        <sz val="12"/>
        <rFont val="Arial"/>
        <family val="2"/>
      </rPr>
      <t xml:space="preserve">in </t>
    </r>
    <r>
      <rPr>
        <sz val="12"/>
        <rFont val="Arial"/>
        <family val="2"/>
      </rPr>
      <t xml:space="preserve">California Invasive Plant Council (Cal-IPC).  2005.  Plant assessment form:  </t>
    </r>
    <r>
      <rPr>
        <i/>
        <sz val="12"/>
        <rFont val="Arial"/>
        <family val="2"/>
      </rPr>
      <t>Silybum marianum</t>
    </r>
    <r>
      <rPr>
        <sz val="12"/>
        <rFont val="Arial"/>
        <family val="2"/>
      </rPr>
      <t>.  http://www.cal-ipc.org/ip/inventory/PAF/Silybum%20marianum.pdf</t>
    </r>
  </si>
  <si>
    <t>(1) Young et al. 1978; (2) Groves and Kaye 1989.</t>
  </si>
  <si>
    <t>Giessow, J.  2011.  Biologist, Dendra, Inc.  Reviewer, SANDAG Invasive Plant project.</t>
  </si>
  <si>
    <t>Gordon-Reedy, P.  2012.  Biologist, Conservation Biology Institute.  Reviewer, SANDAG Invasive Plant project.</t>
  </si>
  <si>
    <r>
      <t xml:space="preserve">Danin, A. and Y. Yom-Tov.  1990.  Ant nests as primary habitats of </t>
    </r>
    <r>
      <rPr>
        <i/>
        <sz val="12"/>
        <rFont val="Arial"/>
        <family val="2"/>
      </rPr>
      <t>Silybum marianum</t>
    </r>
    <r>
      <rPr>
        <sz val="12"/>
        <rFont val="Arial"/>
        <family val="2"/>
      </rPr>
      <t xml:space="preserve"> (Compositae).  Plant Systematics and Evolution 169:209-217.</t>
    </r>
  </si>
  <si>
    <t>Sindel, B.M.  1997.  The persistence and management of thistles in Australian pastures.  New Zealand Plant Protection Society.  www.hortnet.co.nz/publications/nzpps/proceedings/97/97_453.htm</t>
  </si>
  <si>
    <t>(1) Goeden 1971; (2) Azim Khan et al. 2009; (3) McConnell 2011.</t>
  </si>
  <si>
    <t>Can establish tall, dense patches that eliminate other plant species by shading or competition for water and nutrients (1,2).  In San Diego County, impacts have been reported to Brodiaea filifolia (3).</t>
  </si>
  <si>
    <t>(1) Parsons and Cuthbertson 2001; (2) McConnell pers. obs. 2011; (R1) Gordon-Reedy 2012; (R2) Giessow 2011.</t>
  </si>
  <si>
    <t>McConnell, P.  2011.  Personal observation.  Biologist, Center for Natural Lands Management.  Endemic species questionnaire.</t>
  </si>
  <si>
    <t>Large rosettes (3 ft [1 m]) in diameter block light and suppress germination and growth of other plant species.  Often occurs in dense stands to ca. 10-13 ft (2-3 m) in height; dead skeletons remain standing for several months (1,2,3,4,5,6,7,8).  Established stands eliminate most other plants by shading and competition for water and nutrients (1,2,9).  Has altered species composition in post-fire habitat on the Chappo Area of Camp Pendleton, San Diego County and in the Chino Hills, Orange County, where broad rosettes preclude native species germination (10).</t>
  </si>
  <si>
    <t xml:space="preserve"> (1) Snidel 1997; (2) Anonymous no date; (3) Gabay et al. 1994; (4) DiTomaso and Healy 2007; (5) Warner 2005; (6) Sigg 2005; (7) Randall 2005; (8) DiTomaso 2005; (9) Parsons 1973; (10) McConnell 2011.</t>
  </si>
  <si>
    <t>October 2011</t>
  </si>
  <si>
    <t>Reviewers: Jason Giessow, Patricia Gordon-Reedy</t>
  </si>
  <si>
    <t>Reviewer comments are designated with an (R) under citations.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</si>
  <si>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</si>
  <si>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</si>
  <si>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</si>
  <si>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t>Minor change to fire intensity (e.g., low increase in fuel load [0% to 5%]).</t>
  </si>
  <si>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</si>
  <si>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</si>
  <si>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</si>
  <si>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</si>
  <si>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t>Greatly changes water flow (e.g., changes or divert flow during flood events; significantly changes flow capacity; modifies flow patterns; large stands of large plants.</t>
  </si>
  <si>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</si>
  <si>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</si>
  <si>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</si>
  <si>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Greatly changes sediment transport (e.g., traps sediment and/or changes geomorphology of system [channel forms] ).</t>
  </si>
  <si>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</si>
  <si>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</si>
  <si>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</si>
  <si>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</si>
  <si>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</si>
  <si>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</si>
  <si>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</si>
  <si>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</si>
  <si>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</si>
  <si>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</si>
  <si>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</si>
  <si>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</si>
  <si>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</si>
  <si>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</si>
  <si>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</si>
  <si>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</si>
  <si>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</si>
  <si>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</si>
  <si>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</si>
  <si>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</si>
  <si>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</si>
  <si>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</si>
  <si>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</si>
  <si>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Significant contribution or direct impact to infrastructure leading to 'emergency actions' that damage fauna (e.g., typically contributes to flood and fire impacts [emergency clearing, fire lines]; plant biomass must be significant). Re-occurring impacts are placed here.</t>
  </si>
  <si>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</si>
  <si>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</si>
  <si>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</si>
  <si>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Noticeable/measurable increases in response to altered disturbance regimes and/or changes in hydrology/nutrient availability.</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</si>
  <si>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</si>
  <si>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</si>
  <si>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</si>
  <si>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t>(1) Gabay et al. 1994; (2) Parsons 1973; (3) Bean 1985; (4) Young et al 1978; (5) Bean 1985.</t>
  </si>
  <si>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</si>
  <si>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</si>
  <si>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</si>
  <si>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</si>
  <si>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</si>
  <si>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</si>
  <si>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</si>
  <si>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</si>
  <si>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</si>
  <si>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</si>
  <si>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Seeds typically viable for 9+ years (long life).</t>
  </si>
  <si>
    <t>2.3.3</t>
  </si>
  <si>
    <t>Asexual Reproduction (40%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</si>
  <si>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</si>
  <si>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Weight</t>
  </si>
  <si>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</si>
  <si>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</si>
  <si>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</si>
  <si>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</si>
  <si>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</si>
  <si>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</si>
  <si>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</si>
  <si>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</si>
  <si>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</si>
  <si>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</si>
  <si>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</si>
  <si>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</si>
  <si>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</si>
  <si>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</si>
  <si>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</si>
  <si>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</si>
  <si>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</si>
  <si>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63300 Southern Riparian Scrub</t>
  </si>
  <si>
    <t>61330 Southern Cottonwood-Willow Riparian Forest</t>
  </si>
  <si>
    <t>62400 Southern Sycamore-Alder Riparian Woodland</t>
  </si>
  <si>
    <t>37830 Ceanothus crassifolius Chaparral</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</si>
  <si>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</si>
  <si>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</si>
  <si>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</si>
  <si>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</si>
  <si>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</si>
  <si>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</si>
  <si>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</si>
  <si>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</si>
  <si>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</si>
  <si>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</si>
  <si>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</si>
  <si>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</si>
  <si>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</si>
  <si>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</si>
  <si>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</si>
  <si>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</si>
  <si>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</si>
  <si>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</si>
  <si>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</si>
  <si>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</si>
  <si>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</si>
  <si>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</si>
  <si>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</si>
  <si>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</si>
  <si>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</si>
  <si>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</si>
  <si>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</si>
  <si>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</si>
  <si>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</si>
  <si>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</si>
  <si>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</si>
  <si>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</si>
  <si>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</si>
  <si>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</si>
  <si>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</si>
  <si>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</si>
  <si>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</si>
  <si>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</si>
  <si>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</si>
  <si>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</si>
  <si>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</si>
  <si>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</si>
  <si>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</si>
  <si>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</si>
  <si>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</si>
  <si>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</si>
  <si>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</si>
  <si>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</si>
  <si>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</si>
  <si>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</si>
  <si>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</si>
  <si>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</si>
  <si>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</si>
  <si>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</si>
  <si>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</si>
  <si>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</si>
  <si>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</si>
  <si>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</si>
  <si>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</si>
  <si>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</si>
  <si>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</si>
  <si>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</si>
  <si>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</si>
  <si>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</si>
  <si>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</si>
  <si>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</si>
  <si>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</si>
  <si>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</si>
  <si>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</si>
  <si>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</si>
  <si>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</si>
  <si>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</si>
  <si>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</si>
  <si>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</si>
  <si>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</si>
  <si>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</si>
  <si>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</si>
  <si>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</si>
  <si>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</si>
  <si>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</si>
  <si>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</si>
  <si>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</si>
  <si>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Requires human or animal disturbance to establish (1,2,3). Rapidly invades disturbed areas (4,5).</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</si>
  <si>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</si>
  <si>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</si>
  <si>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</si>
  <si>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</si>
  <si>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</si>
  <si>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</si>
  <si>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</si>
  <si>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</si>
  <si>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</si>
  <si>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</si>
  <si>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</si>
  <si>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</si>
  <si>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Class</t>
  </si>
  <si>
    <t>2.0  Invasiveness</t>
  </si>
  <si>
    <t>2.2  Rate of Spread: How will it do (is it doing) in new areas?</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</si>
  <si>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</si>
  <si>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</si>
  <si>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</si>
  <si>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</si>
  <si>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</si>
  <si>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</si>
  <si>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</si>
  <si>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</si>
  <si>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</si>
  <si>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</si>
  <si>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</si>
  <si>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</si>
  <si>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</si>
  <si>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</si>
  <si>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</si>
  <si>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</si>
  <si>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</si>
  <si>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</si>
  <si>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</si>
  <si>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</si>
  <si>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</si>
  <si>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</si>
  <si>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</si>
  <si>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13200 Freshwater: Non-Vegetated</t>
  </si>
  <si>
    <t>61320 Southern Arroyo Willow Riparian Forest</t>
  </si>
  <si>
    <t>61310 Southern Coast Live Oak Riparian Forest</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</si>
  <si>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</si>
  <si>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</si>
  <si>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</si>
  <si>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</si>
  <si>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</si>
  <si>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</si>
  <si>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</si>
  <si>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</si>
  <si>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</si>
  <si>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</si>
  <si>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</si>
  <si>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</si>
  <si>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</si>
  <si>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</si>
  <si>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</si>
  <si>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</si>
  <si>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</si>
  <si>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</si>
  <si>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</si>
  <si>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</si>
  <si>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</si>
  <si>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</si>
  <si>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</si>
  <si>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</si>
  <si>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Woodland</t>
  </si>
  <si>
    <t>71100 Oak Woodland</t>
  </si>
  <si>
    <t>71160 Coast Live Oak Woodland</t>
  </si>
  <si>
    <t>71180 Engelmann Oak Woodland</t>
  </si>
  <si>
    <t>Small increase in biomass (e.g. increased density within existing vegetation layer).</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</si>
  <si>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</si>
  <si>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r>
      <t>Silybum marianum</t>
    </r>
    <r>
      <rPr>
        <b/>
        <sz val="12"/>
        <rFont val="Arial"/>
        <family val="2"/>
      </rPr>
      <t xml:space="preserve"> (Milk thistle)</t>
    </r>
  </si>
  <si>
    <t>Silybum marianum</t>
  </si>
  <si>
    <t>Milk thistle</t>
  </si>
  <si>
    <t>Review date</t>
  </si>
  <si>
    <t>(1) Richardson 2005.</t>
  </si>
  <si>
    <t>(1) Parsons 1975; (2) DiTomaso and Healy 2007.</t>
  </si>
  <si>
    <t>(1) Hickman 1993.</t>
  </si>
  <si>
    <t>(1) Parsons 1973; (2) Young et al. 1978;  (3) Bean 1985; (4) Goeden 1971.</t>
  </si>
  <si>
    <t>Potential increase in food supply of seeds for rodents and birds (1,2,3).  More than 47 species of insect have been found to feed or reproduce on it in southern CA (4).</t>
  </si>
  <si>
    <t>Low invasive potential (e.g., requires disturbance [trails, overgrazing, grading] to establish in wildlands).</t>
  </si>
  <si>
    <t>(1) Young et al 1978; (2) Bean 1985.</t>
  </si>
  <si>
    <t>No (1).</t>
  </si>
  <si>
    <t>(1) Cal-IPC 2005.</t>
  </si>
  <si>
    <t xml:space="preserve"> (1) Wheatley 1971; (2) DiTomaso and Healy 2007.</t>
  </si>
  <si>
    <r>
      <t xml:space="preserve">Silybum marianum </t>
    </r>
    <r>
      <rPr>
        <b/>
        <sz val="12"/>
        <rFont val="Arial"/>
        <family val="2"/>
      </rPr>
      <t>(Milk thistle)</t>
    </r>
  </si>
  <si>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</si>
  <si>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</si>
  <si>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</si>
  <si>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</si>
  <si>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</si>
  <si>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</si>
  <si>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</si>
  <si>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</si>
  <si>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</si>
  <si>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</si>
  <si>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</si>
  <si>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  Reproductive Potential</t>
  </si>
  <si>
    <t>2.4  Human Caused Dispersal</t>
  </si>
  <si>
    <t>2.5  Long Distance Dispersal</t>
  </si>
  <si>
    <t>Final Ranking and score (0 to 10)</t>
  </si>
  <si>
    <t>Present?</t>
  </si>
  <si>
    <t>Abundance?</t>
  </si>
  <si>
    <t>Species name</t>
  </si>
  <si>
    <t>Common name</t>
  </si>
  <si>
    <t>Distribution:</t>
  </si>
  <si>
    <t>Abundance:</t>
  </si>
  <si>
    <t>Unknown.</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</si>
  <si>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</si>
  <si>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</si>
  <si>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</si>
  <si>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</si>
  <si>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</si>
  <si>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</si>
  <si>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</si>
  <si>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</si>
  <si>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</si>
  <si>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</si>
  <si>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</si>
  <si>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</si>
  <si>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</si>
  <si>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</si>
  <si>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</si>
  <si>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</si>
  <si>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</si>
  <si>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</si>
  <si>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</si>
  <si>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</si>
  <si>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</si>
  <si>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Can spread quickly where there is disturbance; infestations will remain localized unless disturbance becomes more widespread (1,2).</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</si>
  <si>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</si>
  <si>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</si>
  <si>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</si>
  <si>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</si>
  <si>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</si>
  <si>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</si>
  <si>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</si>
  <si>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</si>
  <si>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</si>
  <si>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</si>
  <si>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</si>
  <si>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</si>
  <si>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</si>
  <si>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</si>
  <si>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</si>
  <si>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</si>
  <si>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</si>
  <si>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</si>
  <si>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</si>
  <si>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</si>
  <si>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</si>
  <si>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</si>
  <si>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</si>
  <si>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</si>
  <si>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</si>
  <si>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</si>
  <si>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</si>
  <si>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</si>
  <si>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</si>
  <si>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</si>
  <si>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</si>
  <si>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</si>
  <si>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</si>
  <si>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</si>
  <si>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SD Plant Atlas</t>
  </si>
  <si>
    <t>SANDAG</t>
  </si>
  <si>
    <t>CCH/CalFlora</t>
  </si>
  <si>
    <t>GIS data set</t>
  </si>
  <si>
    <t>Likely</t>
  </si>
  <si>
    <t>Scattered to moderate</t>
  </si>
  <si>
    <t>Within areas that are disturbed, forms dense patches.</t>
  </si>
  <si>
    <t>Across region in both uplands and drier portions of riparian areas.  Typically occurs in areas that have been disturbed.  Favors anthropogenically disturbed areas, but may occur in areas with fire or flood disturbance.  Appears to have limited ability to invade undisturbed habitat, but may persist for some time in disturbed areas.</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</si>
  <si>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</si>
  <si>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</si>
  <si>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</si>
  <si>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</si>
  <si>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</si>
  <si>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</si>
  <si>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</si>
  <si>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</si>
  <si>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</si>
  <si>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</si>
  <si>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</si>
  <si>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</si>
  <si>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</si>
  <si>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</si>
  <si>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</si>
  <si>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</si>
  <si>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</si>
  <si>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</si>
  <si>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</si>
  <si>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</si>
  <si>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</si>
  <si>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</si>
  <si>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</si>
  <si>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</si>
  <si>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</si>
  <si>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</si>
  <si>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</si>
  <si>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</si>
  <si>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</si>
  <si>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</si>
  <si>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</si>
  <si>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</si>
  <si>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</si>
  <si>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</si>
  <si>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</si>
  <si>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</si>
  <si>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</si>
  <si>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Subclass</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</si>
  <si>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</si>
  <si>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</si>
  <si>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</si>
  <si>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</si>
  <si>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</si>
  <si>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1.0  Ecological Impacts</t>
  </si>
  <si>
    <t xml:space="preserve">1.1 Abiotic </t>
  </si>
  <si>
    <t>Spines in leaves, stems, and floral bracts can injure animals and provide sites for infection (1).  Dense stands may inhibit movement of ground-dwelling species (R1) and eliminate native plants used by fauna for food, nesting, or shelter (R2).  Impacts to mammals have been reported from the Chappo area of Camp Pendleton, San Diego County and Chino Hills, Orange County (2).</t>
  </si>
  <si>
    <t>Dense clumps provide shelter for rabbits; increased food supply of seeds for rodents and birds (1,2,3).  More than 47 species of insect have been found to feed or reproduce on this species in southern California (4).  In the Middle East, seeds of this NNP provide a food source for harvestor ants (5).</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</si>
  <si>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</si>
  <si>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</si>
  <si>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</si>
  <si>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</si>
  <si>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</si>
  <si>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</si>
  <si>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Hickman, J.C., ed.  1993. The Jepson manual, higher plants of California.  University of California Press. Berkeley, CA.  1400 pp.</t>
  </si>
  <si>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</si>
  <si>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</si>
  <si>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</si>
  <si>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</si>
  <si>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</si>
  <si>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</si>
  <si>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</si>
  <si>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r>
      <t>Anonymous.  No date.  Variegated thistle (</t>
    </r>
    <r>
      <rPr>
        <i/>
        <sz val="12"/>
        <rFont val="Arial"/>
        <family val="2"/>
      </rPr>
      <t>Silybum marianum</t>
    </r>
    <r>
      <rPr>
        <sz val="12"/>
        <rFont val="Arial"/>
        <family val="2"/>
      </rPr>
      <t>). Tamar Valley Weed Strategy.  www.weeds.asn.au/weeds/txts/var_thstle.html.</t>
    </r>
  </si>
  <si>
    <r>
      <t xml:space="preserve">Bean, C. 1985.  Element stewardship abstract for </t>
    </r>
    <r>
      <rPr>
        <i/>
        <sz val="12"/>
        <rFont val="Arial"/>
        <family val="2"/>
      </rPr>
      <t>Silybum marianum</t>
    </r>
    <r>
      <rPr>
        <sz val="12"/>
        <rFont val="Arial"/>
        <family val="2"/>
      </rPr>
      <t>.  http://tncweeds.ucdavis.edu/esadocs/documnts/silymar.html</t>
    </r>
  </si>
  <si>
    <r>
      <t xml:space="preserve">California Invasive Plant Council (Cal-IPC).  2005.  Plant assessment form:  </t>
    </r>
    <r>
      <rPr>
        <i/>
        <sz val="12"/>
        <rFont val="Arial"/>
        <family val="2"/>
      </rPr>
      <t>Silybum marianum</t>
    </r>
    <r>
      <rPr>
        <sz val="12"/>
        <rFont val="Arial"/>
        <family val="2"/>
      </rPr>
      <t>.  http://www.cal-ipc.org/ip/inventory/PAF/Silybum%20marianum.pdf</t>
    </r>
  </si>
  <si>
    <t>Goeden, R.D.  1971.  The phytophagous insect fauna of milk thistle in southern California.  Journal of Economic Entomology 64(5):1101-1104.</t>
  </si>
  <si>
    <t>Parsons, W.T.  1973.  Noxious weeds of Victoria.  Inkata Press, Melbourne.</t>
  </si>
  <si>
    <r>
      <t xml:space="preserve">DiTomaso, J.  2005.  Personal observation </t>
    </r>
    <r>
      <rPr>
        <i/>
        <sz val="12"/>
        <rFont val="Arial"/>
        <family val="2"/>
      </rPr>
      <t>in</t>
    </r>
    <r>
      <rPr>
        <sz val="12"/>
        <rFont val="Arial"/>
        <family val="2"/>
      </rPr>
      <t xml:space="preserve"> California Invasive Plant Council (Cal-IPC).  2005.  Plant assessment form:  </t>
    </r>
    <r>
      <rPr>
        <i/>
        <sz val="12"/>
        <rFont val="Arial"/>
        <family val="2"/>
      </rPr>
      <t>Silybum marianum</t>
    </r>
    <r>
      <rPr>
        <sz val="12"/>
        <rFont val="Arial"/>
        <family val="2"/>
      </rPr>
      <t>.  http://www.cal-ipc.org/ip/inventory/PAF/Silybum%20marianum.pdf</t>
    </r>
  </si>
  <si>
    <r>
      <t xml:space="preserve">Richardson, B.  2005.  Personal observations </t>
    </r>
    <r>
      <rPr>
        <i/>
        <sz val="12"/>
        <rFont val="Arial"/>
        <family val="2"/>
      </rPr>
      <t>in</t>
    </r>
    <r>
      <rPr>
        <sz val="12"/>
        <rFont val="Arial"/>
        <family val="2"/>
      </rPr>
      <t xml:space="preserve"> California Invasive Plant Council (Cal-IPC).  2005.  Plant assessment form:  </t>
    </r>
    <r>
      <rPr>
        <i/>
        <sz val="12"/>
        <rFont val="Arial"/>
        <family val="2"/>
      </rPr>
      <t>Silybum marianum</t>
    </r>
    <r>
      <rPr>
        <sz val="12"/>
        <rFont val="Arial"/>
        <family val="2"/>
      </rPr>
      <t>.  http://www.cal-ipc.org/ip/inventory/PAF/Silybum%20marianum.pdf</t>
    </r>
  </si>
  <si>
    <r>
      <t xml:space="preserve">Warner, P.  2005.  Personal observation </t>
    </r>
    <r>
      <rPr>
        <i/>
        <sz val="12"/>
        <rFont val="Arial"/>
        <family val="2"/>
      </rPr>
      <t>in</t>
    </r>
    <r>
      <rPr>
        <sz val="12"/>
        <rFont val="Arial"/>
        <family val="2"/>
      </rPr>
      <t xml:space="preserve"> California Invasive Plant Council (Cal-IPC).  2005.  Plant assessment form:  </t>
    </r>
    <r>
      <rPr>
        <i/>
        <sz val="12"/>
        <rFont val="Arial"/>
        <family val="2"/>
      </rPr>
      <t>Silybum marianum</t>
    </r>
    <r>
      <rPr>
        <sz val="12"/>
        <rFont val="Arial"/>
        <family val="2"/>
      </rPr>
      <t>.  http://www.cal-ipc.org/ip/inventory/PAF/Silybum%20marianum.pdf</t>
    </r>
  </si>
  <si>
    <t>Wheatley, W.M.  1971.  Thistles - prickly problem of pasture improvement.  The Agricultural Gazette of New South Wales.</t>
  </si>
  <si>
    <r>
      <t>Young, J.A., R.A. Evans, R.B. Hawkes.  1978.  Milk thistle (</t>
    </r>
    <r>
      <rPr>
        <i/>
        <sz val="12"/>
        <rFont val="Arial"/>
        <family val="2"/>
      </rPr>
      <t>Silybum marianum</t>
    </r>
    <r>
      <rPr>
        <sz val="12"/>
        <rFont val="Arial"/>
        <family val="2"/>
      </rPr>
      <t>) seed germination.  Weed Science 26(4):395-398.</t>
    </r>
  </si>
  <si>
    <t>(1) Richardson 2005; (R) Giessow 2011.</t>
  </si>
  <si>
    <t>Dead skeletons remain standing through summer along roadways or other human corridors, and may carry human-ignited fires into surrounding grassland and scrub habitats (1).</t>
  </si>
  <si>
    <t>(1) Bean 1985; Richardson 2005.</t>
  </si>
  <si>
    <t>Terrestrial species (1); not expected to impact water quality (R).</t>
  </si>
  <si>
    <t>(1) Hickman 1993; (R) Giessow 2011.</t>
  </si>
  <si>
    <t>Terrestrial species (1); not expected to impact water flow (R).</t>
  </si>
  <si>
    <t>Sindel, B.M.  1991.  A review of the ecology and control of thistles in Australia.  Weed Research 31:189-201.</t>
  </si>
  <si>
    <r>
      <t>Roche, C.  1991.  Milk thistle (</t>
    </r>
    <r>
      <rPr>
        <i/>
        <sz val="12"/>
        <rFont val="Arial"/>
        <family val="2"/>
      </rPr>
      <t xml:space="preserve">Silybum marianum </t>
    </r>
    <r>
      <rPr>
        <sz val="12"/>
        <rFont val="Arial"/>
        <family val="2"/>
      </rPr>
      <t>[L.] Gaertn.).  Pacific Northwest extension publication no. PNW382.  Washington State University/Oregon State University/University of Idaho, Pullman, WA/Corvallis, OR/Moscow, ID.</t>
    </r>
  </si>
  <si>
    <r>
      <t xml:space="preserve">Gabay, R., U. Plitmann, and A. Danin.  1994.  Factors affecting the dominance of </t>
    </r>
    <r>
      <rPr>
        <i/>
        <sz val="12"/>
        <rFont val="Arial"/>
        <family val="2"/>
      </rPr>
      <t>Silybum marianum</t>
    </r>
    <r>
      <rPr>
        <sz val="12"/>
        <rFont val="Arial"/>
        <family val="2"/>
      </rPr>
      <t xml:space="preserve"> L. (Asteraceae) in its specific habitats.  Flora 189:201-206.</t>
    </r>
  </si>
  <si>
    <t>Groves, R.H. and P.E. Kaye.  1989.  Germination and phenology of seven introduced thistle species in southern Australia.  Australian Journal of Botany 37:351-359.</t>
  </si>
  <si>
    <r>
      <t xml:space="preserve">Inam, B. and F. Hussain.  1988.  Allelopathic effects of </t>
    </r>
    <r>
      <rPr>
        <i/>
        <sz val="12"/>
        <rFont val="Arial"/>
        <family val="2"/>
      </rPr>
      <t>Silybum marianum</t>
    </r>
    <r>
      <rPr>
        <sz val="12"/>
        <rFont val="Arial"/>
        <family val="2"/>
      </rPr>
      <t xml:space="preserve"> Gaertn.  Sarhad. Journal of Agriculture 4:481-494.</t>
    </r>
  </si>
  <si>
    <t>Parsons, W.T. and E.G. Cuthbertson.  2001.  Noxious weeds of Australia.  Inkata Press, Melbourne and Sydney, second edition.</t>
  </si>
  <si>
    <t>Can form tall, dense stands (1).  Dead skeletons along roadways or other human corridors (2) may contribute to fuel load.</t>
  </si>
  <si>
    <t>Can form tall, dense stands (1).  Dead skeletons along roadways or other human corridors may contribute to fuel load and potentially increase the ignition probability (2).</t>
  </si>
  <si>
    <t>Tall, dense stands outcompete other plant species for water (1).  There is no evidence to suggest this species uses more water than it replaces, although it may do so where it colonizes bare areas (R).</t>
  </si>
  <si>
    <r>
      <t>Azim Khan, M., R.E. Blackshaw, and K.B. Marwat.  2009.  Review paper:  biology of milk thistle (</t>
    </r>
    <r>
      <rPr>
        <i/>
        <sz val="12"/>
        <rFont val="Arial"/>
        <family val="2"/>
      </rPr>
      <t>Silybum marianum</t>
    </r>
    <r>
      <rPr>
        <sz val="12"/>
        <rFont val="Arial"/>
        <family val="2"/>
      </rPr>
      <t>) and the management options for growers in north-western Pakistan.  Weed Biology and Management 9:99-105.</t>
    </r>
  </si>
  <si>
    <t>(1) Azim Khan et al. 2009; (R) Giessow 2011.</t>
  </si>
  <si>
    <t>Terrestrial species (1); not expected to impact water temperature or light penetration (R).</t>
  </si>
  <si>
    <t>In Australia, clumps of thistles leave soil bare at the end of the growing season, resulting in some potential for soil erosion (1).  Not expected to result in soil erosion in our region (R).</t>
  </si>
  <si>
    <t>Terrestrial species (1); not expected to impact sediment transport (R).</t>
  </si>
  <si>
    <t>(1) Parsons and Cuthbertson 2001; (R) Giessow 2011.</t>
  </si>
  <si>
    <t>(1) Parsons 1975; (2) DiTomaso and Healy 2007; (3) Roche 1991.</t>
  </si>
  <si>
    <t>Often occurs in dense stands to ca. 10-13 ft (2-3 m) in height; dead skeletons remain standing for several months (1,2).  Generally replaces biomass (3); however, may result in increases in biomass where it invades bare areas (R).  Very large, dense stands reportedly produce up to 4 tons of vegetation (green weight) per acre (4).</t>
  </si>
  <si>
    <t>Often occurs in dense stands to ca. 10-13 ft (2-3 m) in height; dead skeletons remain standing for several months (1,2).  Very large, dense stands reportedly produce up to 4 tons of vegetation (green weight) per acre (3).</t>
  </si>
  <si>
    <t>(1) Parsons 1975; (2) DiTomaso and Healy 2007; (3) Parsons and Cuthbertson 2001; (4) Roche 1991.</t>
  </si>
  <si>
    <t>May form dense stands to ca. 10-13 ft (2-3 m) in height; dead skeletons remain standing for several months (1,2).</t>
  </si>
  <si>
    <r>
      <t xml:space="preserve">No native </t>
    </r>
    <r>
      <rPr>
        <i/>
        <sz val="9"/>
        <rFont val="Times New Roman"/>
        <family val="1"/>
      </rPr>
      <t>Silybum</t>
    </r>
    <r>
      <rPr>
        <sz val="9"/>
        <rFont val="Times New Roman"/>
        <family val="1"/>
      </rPr>
      <t xml:space="preserve"> in California (1).</t>
    </r>
  </si>
  <si>
    <t>Often occurs along roadways and other human corridors (1), where it may result in minor impacts to infrastrucure (R).</t>
  </si>
  <si>
    <t>(1) Parsons 1973; (2) Bean 1985; (3) Young et al. 1978; (4) Parsons and Cuthbertson 2001; (5) (R1) Gordon-Reedy 2012; (R2) Giessow 2011.</t>
  </si>
  <si>
    <t xml:space="preserve">Known toxicity to sheep and cattle, and there is the potential for similar effects in deer; however, it is generally believed to be unpalatable unless damaged by cutting or herbicide application (1,2,3).  Spines in leaves, stems, and floral bracts can injure animals and provide sites for infection (4).  Dense stands may inhibit movement of ground-dwelling species (R1) and eliminate native plants used by fauna for food, nesting, or shelter (R2).  </t>
  </si>
  <si>
    <t>(1) Parsons 1973; (2) Young et al. 1978;  (3) Bean 1985; (4) Goeden 1971; (5) Danin and Yom-Tov 1990.</t>
  </si>
  <si>
    <t xml:space="preserve"> (1) Inam and Hussain 1988; (2) Gabay et al. 1994.</t>
  </si>
  <si>
    <t>Exhibits allelopathic effects, which  decrease germination and growth of other species (1) and may account for dense, monospecific stands (2).</t>
  </si>
  <si>
    <t>Annual or short-lived perennial herb (1,2).</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</si>
</sst>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37">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10"/>
      <name val="Arial"/>
      <family val="2"/>
    </font>
    <font>
      <b/>
      <sz val="12"/>
      <name val="Times New Roman"/>
      <family val="1"/>
    </font>
    <font>
      <sz val="12"/>
      <name val="Arial"/>
      <family val="2"/>
    </font>
    <font>
      <sz val="8"/>
      <name val="Arial"/>
      <family val="2"/>
    </font>
    <font>
      <b/>
      <sz val="14"/>
      <name val="Arial"/>
      <family val="2"/>
    </font>
    <font>
      <b/>
      <i/>
      <sz val="14"/>
      <name val="Arial"/>
      <family val="2"/>
    </font>
    <font>
      <b/>
      <i/>
      <sz val="12"/>
      <name val="Arial"/>
      <family val="2"/>
    </font>
    <font>
      <i/>
      <sz val="12"/>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name val="Arial"/>
      <family val="2"/>
    </font>
    <font>
      <sz val="12"/>
      <color indexed="8"/>
      <name val="Arial"/>
      <family val="2"/>
    </font>
    <font>
      <sz val="10"/>
      <color indexed="8"/>
      <name val="Arial"/>
      <family val="2"/>
    </font>
    <font>
      <sz val="10"/>
      <color indexed="8"/>
      <name val="Arial"/>
      <family val="2"/>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z val="10"/>
      <name val="Arial"/>
      <family val="2"/>
    </font>
    <font>
      <b/>
      <sz val="9"/>
      <name val="Arial"/>
      <family val="2"/>
    </font>
    <font>
      <strike/>
      <sz val="12"/>
      <color indexed="10"/>
      <name val="Arial"/>
      <family val="2"/>
    </font>
    <font>
      <sz val="11"/>
      <name val="Arial"/>
      <family val="2"/>
    </font>
    <font>
      <b/>
      <sz val="11"/>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256">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3" fillId="0" borderId="0" xfId="0" applyFont="1" applyFill="1"/>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0" xfId="0" applyFont="1" applyAlignment="1">
      <alignment vertical="center"/>
    </xf>
    <xf numFmtId="0" fontId="7" fillId="0" borderId="1" xfId="0" applyFont="1" applyFill="1" applyBorder="1" applyAlignment="1">
      <alignment vertical="top" wrapText="1"/>
    </xf>
    <xf numFmtId="0" fontId="11" fillId="0" borderId="1" xfId="0" applyFont="1" applyBorder="1" applyAlignment="1">
      <alignment horizontal="left" vertical="top" wrapText="1"/>
    </xf>
    <xf numFmtId="0" fontId="14" fillId="0" borderId="0" xfId="0" applyFont="1"/>
    <xf numFmtId="0" fontId="14" fillId="0" borderId="0" xfId="0" applyFont="1" applyAlignment="1">
      <alignment horizontal="center"/>
    </xf>
    <xf numFmtId="0" fontId="14" fillId="0" borderId="0" xfId="0" applyFont="1" applyFill="1" applyBorder="1"/>
    <xf numFmtId="0" fontId="14" fillId="0" borderId="0" xfId="0" applyFont="1" applyFill="1" applyBorder="1" applyAlignment="1">
      <alignment horizontal="center"/>
    </xf>
    <xf numFmtId="0" fontId="14" fillId="0" borderId="0" xfId="0" applyFont="1" applyAlignment="1">
      <alignment vertical="center" wrapText="1"/>
    </xf>
    <xf numFmtId="0" fontId="14" fillId="0" borderId="0" xfId="0" applyFont="1" applyFill="1"/>
    <xf numFmtId="0" fontId="14" fillId="0" borderId="0" xfId="0" applyFont="1" applyBorder="1"/>
    <xf numFmtId="0" fontId="14" fillId="0" borderId="0" xfId="0" applyFont="1" applyFill="1" applyBorder="1" applyAlignment="1">
      <alignment vertical="center" wrapText="1"/>
    </xf>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1" xfId="0" applyNumberFormat="1" applyBorder="1"/>
    <xf numFmtId="165" fontId="0" fillId="0" borderId="1" xfId="1" applyNumberFormat="1" applyFont="1" applyBorder="1"/>
    <xf numFmtId="0" fontId="2" fillId="3" borderId="6" xfId="0" applyFont="1" applyFill="1" applyBorder="1" applyAlignment="1">
      <alignment horizontal="center"/>
    </xf>
    <xf numFmtId="164" fontId="2" fillId="3" borderId="7" xfId="0" applyNumberFormat="1" applyFont="1" applyFill="1" applyBorder="1" applyAlignment="1">
      <alignment horizontal="center"/>
    </xf>
    <xf numFmtId="0" fontId="3" fillId="0" borderId="0" xfId="0" applyFont="1" applyFill="1" applyAlignment="1">
      <alignment horizontal="center" vertical="center"/>
    </xf>
    <xf numFmtId="0" fontId="14" fillId="0" borderId="0" xfId="0" applyFont="1" applyAlignment="1">
      <alignment vertical="center"/>
    </xf>
    <xf numFmtId="0" fontId="7" fillId="2" borderId="1" xfId="0" applyFont="1" applyFill="1" applyBorder="1" applyAlignment="1">
      <alignmen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4"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5"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4" fillId="0" borderId="0" xfId="0" applyFont="1" applyAlignment="1"/>
    <xf numFmtId="0" fontId="3" fillId="6" borderId="1" xfId="0" applyFont="1" applyFill="1" applyBorder="1" applyAlignment="1">
      <alignment horizontal="center" vertical="top" wrapText="1"/>
    </xf>
    <xf numFmtId="0" fontId="3" fillId="6" borderId="1" xfId="0" applyFont="1" applyFill="1" applyBorder="1" applyAlignment="1">
      <alignment horizontal="left" vertical="top"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vertical="center" wrapText="1"/>
    </xf>
    <xf numFmtId="0" fontId="2" fillId="6" borderId="10"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6" fillId="0" borderId="0" xfId="0" applyFont="1"/>
    <xf numFmtId="0" fontId="16" fillId="0" borderId="0" xfId="0" applyFont="1" applyAlignment="1">
      <alignment horizontal="center"/>
    </xf>
    <xf numFmtId="0" fontId="17" fillId="0" borderId="0" xfId="0" applyFont="1"/>
    <xf numFmtId="0" fontId="16" fillId="0" borderId="0" xfId="0" applyFont="1" applyAlignment="1">
      <alignment horizontal="right"/>
    </xf>
    <xf numFmtId="0" fontId="14" fillId="0" borderId="0" xfId="0" applyFont="1" applyAlignment="1">
      <alignment horizontal="left" vertical="center"/>
    </xf>
    <xf numFmtId="0" fontId="18" fillId="0" borderId="0" xfId="0" applyFont="1"/>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16" fillId="0" borderId="11" xfId="0" applyFont="1" applyBorder="1"/>
    <xf numFmtId="0" fontId="16" fillId="0" borderId="11" xfId="0" applyFont="1" applyBorder="1" applyAlignment="1">
      <alignment horizontal="center"/>
    </xf>
    <xf numFmtId="0" fontId="16" fillId="0" borderId="11" xfId="0" applyFont="1" applyBorder="1" applyAlignment="1">
      <alignment horizontal="right"/>
    </xf>
    <xf numFmtId="0" fontId="14" fillId="0" borderId="11" xfId="0" applyFont="1" applyBorder="1"/>
    <xf numFmtId="49" fontId="16" fillId="0" borderId="0" xfId="0" applyNumberFormat="1" applyFont="1" applyAlignment="1">
      <alignment horizontal="right"/>
    </xf>
    <xf numFmtId="0" fontId="20" fillId="6" borderId="10" xfId="0" applyFont="1" applyFill="1" applyBorder="1" applyAlignment="1">
      <alignment horizontal="center" vertical="center" wrapText="1"/>
    </xf>
    <xf numFmtId="0" fontId="23" fillId="0" borderId="0" xfId="0" applyFont="1"/>
    <xf numFmtId="0" fontId="20" fillId="4" borderId="4" xfId="0" applyFont="1" applyFill="1" applyBorder="1"/>
    <xf numFmtId="0" fontId="20" fillId="4" borderId="4" xfId="0" applyFont="1" applyFill="1" applyBorder="1" applyAlignment="1">
      <alignment horizontal="center"/>
    </xf>
    <xf numFmtId="0" fontId="20" fillId="0" borderId="1" xfId="0" applyFont="1" applyFill="1" applyBorder="1"/>
    <xf numFmtId="0" fontId="20" fillId="0" borderId="1" xfId="0" applyFont="1" applyFill="1" applyBorder="1" applyAlignment="1">
      <alignment horizontal="center"/>
    </xf>
    <xf numFmtId="0" fontId="20" fillId="4" borderId="1" xfId="0" applyFont="1" applyFill="1" applyBorder="1"/>
    <xf numFmtId="0" fontId="20" fillId="4" borderId="1" xfId="0" applyFont="1" applyFill="1" applyBorder="1" applyAlignment="1">
      <alignment horizontal="center"/>
    </xf>
    <xf numFmtId="2" fontId="20" fillId="0" borderId="1" xfId="0" applyNumberFormat="1" applyFont="1" applyFill="1" applyBorder="1" applyAlignment="1">
      <alignment horizontal="center"/>
    </xf>
    <xf numFmtId="164" fontId="20" fillId="0" borderId="1" xfId="0" applyNumberFormat="1" applyFont="1" applyFill="1" applyBorder="1" applyAlignment="1">
      <alignment horizontal="center"/>
    </xf>
    <xf numFmtId="0" fontId="20" fillId="0" borderId="5" xfId="0" applyFont="1" applyFill="1" applyBorder="1"/>
    <xf numFmtId="0" fontId="20" fillId="0" borderId="5" xfId="0" applyFont="1" applyFill="1" applyBorder="1" applyAlignment="1">
      <alignment horizontal="center"/>
    </xf>
    <xf numFmtId="0" fontId="20" fillId="0" borderId="0" xfId="0" applyFont="1" applyFill="1" applyBorder="1"/>
    <xf numFmtId="0" fontId="20" fillId="0" borderId="0" xfId="0" applyFont="1" applyFill="1" applyBorder="1" applyAlignment="1">
      <alignment horizontal="center"/>
    </xf>
    <xf numFmtId="0" fontId="24" fillId="0" borderId="0" xfId="0" applyFont="1"/>
    <xf numFmtId="0" fontId="24" fillId="0" borderId="0" xfId="0" applyFont="1" applyAlignment="1">
      <alignment horizontal="center"/>
    </xf>
    <xf numFmtId="0" fontId="23" fillId="0" borderId="0" xfId="0" applyFont="1" applyAlignment="1">
      <alignment horizontal="center"/>
    </xf>
    <xf numFmtId="0" fontId="2" fillId="0" borderId="0" xfId="0" applyFont="1"/>
    <xf numFmtId="164" fontId="2" fillId="4" borderId="1" xfId="0" applyNumberFormat="1" applyFont="1" applyFill="1" applyBorder="1" applyAlignment="1">
      <alignment horizontal="center"/>
    </xf>
    <xf numFmtId="164" fontId="2" fillId="0" borderId="1" xfId="0" applyNumberFormat="1" applyFont="1" applyBorder="1" applyAlignment="1">
      <alignment horizontal="center"/>
    </xf>
    <xf numFmtId="0" fontId="2" fillId="0" borderId="1" xfId="0" applyFont="1" applyBorder="1" applyAlignment="1">
      <alignment horizontal="center"/>
    </xf>
    <xf numFmtId="0" fontId="14" fillId="0" borderId="5" xfId="0" applyFont="1" applyBorder="1"/>
    <xf numFmtId="164" fontId="2" fillId="4" borderId="4" xfId="0" applyNumberFormat="1" applyFont="1" applyFill="1" applyBorder="1" applyAlignment="1">
      <alignment horizontal="center"/>
    </xf>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2"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26" fillId="0" borderId="0" xfId="0" applyFont="1" applyAlignment="1">
      <alignment horizontal="center" vertical="top"/>
    </xf>
    <xf numFmtId="0" fontId="26" fillId="0" borderId="0" xfId="0" applyFont="1"/>
    <xf numFmtId="0" fontId="26" fillId="0" borderId="0" xfId="0" applyFont="1" applyAlignment="1">
      <alignment vertical="top" wrapText="1"/>
    </xf>
    <xf numFmtId="0" fontId="26" fillId="0" borderId="0" xfId="0" applyFont="1" applyAlignment="1">
      <alignment horizontal="left" vertical="top" wrapText="1"/>
    </xf>
    <xf numFmtId="0" fontId="27" fillId="6" borderId="8" xfId="0" applyFont="1" applyFill="1" applyBorder="1" applyAlignment="1">
      <alignment horizontal="center" vertical="center" wrapText="1"/>
    </xf>
    <xf numFmtId="0" fontId="27" fillId="6" borderId="9" xfId="0" applyFont="1" applyFill="1" applyBorder="1" applyAlignment="1">
      <alignment horizontal="center" vertical="center" wrapText="1"/>
    </xf>
    <xf numFmtId="164" fontId="28" fillId="7" borderId="13" xfId="0" applyNumberFormat="1" applyFont="1" applyFill="1" applyBorder="1" applyAlignment="1">
      <alignment horizontal="left" vertical="center"/>
    </xf>
    <xf numFmtId="0" fontId="28" fillId="0" borderId="1" xfId="0" applyFont="1" applyFill="1" applyBorder="1" applyAlignment="1">
      <alignment vertical="center"/>
    </xf>
    <xf numFmtId="0" fontId="28"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wrapText="1"/>
    </xf>
    <xf numFmtId="0" fontId="11" fillId="0" borderId="0" xfId="0" applyFont="1" applyAlignment="1">
      <alignment vertical="top"/>
    </xf>
    <xf numFmtId="0" fontId="11" fillId="0" borderId="0" xfId="0" applyFont="1" applyAlignment="1">
      <alignment vertical="top" wrapText="1"/>
    </xf>
    <xf numFmtId="0" fontId="31" fillId="0" borderId="1" xfId="0" applyFont="1" applyBorder="1" applyAlignment="1">
      <alignment vertical="center"/>
    </xf>
    <xf numFmtId="164" fontId="13" fillId="3" borderId="4" xfId="0" applyNumberFormat="1" applyFont="1" applyFill="1" applyBorder="1" applyAlignment="1">
      <alignment horizontal="center" vertical="center" wrapText="1"/>
    </xf>
    <xf numFmtId="0" fontId="7" fillId="7" borderId="4" xfId="0" applyFont="1" applyFill="1" applyBorder="1" applyAlignment="1">
      <alignment vertical="top" wrapText="1"/>
    </xf>
    <xf numFmtId="0" fontId="2" fillId="6" borderId="10" xfId="0" applyFont="1" applyFill="1" applyBorder="1" applyAlignment="1">
      <alignment horizontal="center" vertical="center"/>
    </xf>
    <xf numFmtId="0" fontId="2" fillId="6" borderId="14" xfId="0" applyFont="1" applyFill="1" applyBorder="1" applyAlignment="1">
      <alignment horizontal="center" vertical="center" wrapText="1"/>
    </xf>
    <xf numFmtId="0" fontId="3" fillId="4" borderId="15" xfId="0" applyFont="1" applyFill="1" applyBorder="1" applyAlignment="1"/>
    <xf numFmtId="0" fontId="3" fillId="4" borderId="16" xfId="0" applyFont="1" applyFill="1" applyBorder="1" applyAlignment="1"/>
    <xf numFmtId="0" fontId="3" fillId="4" borderId="17" xfId="0" applyFont="1" applyFill="1" applyBorder="1" applyAlignment="1"/>
    <xf numFmtId="164" fontId="3" fillId="3" borderId="1" xfId="0" applyNumberFormat="1" applyFont="1" applyFill="1" applyBorder="1" applyAlignment="1">
      <alignment horizontal="center"/>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2"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23" fillId="0" borderId="1" xfId="0" applyFont="1" applyFill="1" applyBorder="1" applyAlignment="1">
      <alignment vertical="center"/>
    </xf>
    <xf numFmtId="0" fontId="32" fillId="0" borderId="1" xfId="0" applyFont="1" applyFill="1" applyBorder="1" applyAlignment="1">
      <alignment horizontal="center" vertical="center"/>
    </xf>
    <xf numFmtId="0" fontId="1" fillId="0" borderId="1" xfId="0" applyFont="1" applyBorder="1" applyAlignment="1">
      <alignment horizontal="left" vertical="top" wrapText="1"/>
    </xf>
    <xf numFmtId="0" fontId="32" fillId="0" borderId="1" xfId="0" applyFont="1" applyBorder="1" applyAlignment="1">
      <alignment horizontal="center" vertical="center"/>
    </xf>
    <xf numFmtId="0" fontId="3" fillId="2" borderId="1" xfId="0" applyFont="1" applyFill="1" applyBorder="1" applyAlignment="1">
      <alignment horizontal="left" vertical="top" wrapText="1"/>
    </xf>
    <xf numFmtId="0" fontId="23" fillId="0" borderId="11" xfId="0" applyFont="1" applyFill="1" applyBorder="1" applyAlignment="1">
      <alignment vertical="center"/>
    </xf>
    <xf numFmtId="164" fontId="1" fillId="0" borderId="20" xfId="0" applyNumberFormat="1" applyFont="1" applyFill="1" applyBorder="1" applyAlignment="1">
      <alignment horizontal="center" vertical="center"/>
    </xf>
    <xf numFmtId="0" fontId="32" fillId="0" borderId="21" xfId="0" applyFont="1" applyFill="1" applyBorder="1" applyAlignment="1">
      <alignment horizontal="center" vertical="center"/>
    </xf>
    <xf numFmtId="0" fontId="1" fillId="0" borderId="21" xfId="0" applyFont="1" applyBorder="1" applyAlignment="1">
      <alignment horizontal="left" vertical="top" wrapText="1"/>
    </xf>
    <xf numFmtId="0" fontId="2" fillId="0" borderId="0" xfId="0" applyFont="1" applyAlignment="1">
      <alignment horizontal="left"/>
    </xf>
    <xf numFmtId="1" fontId="3" fillId="6" borderId="10" xfId="0" applyNumberFormat="1" applyFont="1" applyFill="1" applyBorder="1" applyAlignment="1">
      <alignment horizontal="center" vertical="center" wrapText="1"/>
    </xf>
    <xf numFmtId="0" fontId="3" fillId="6" borderId="10" xfId="0" applyFont="1" applyFill="1" applyBorder="1" applyAlignment="1">
      <alignment horizontal="center" vertical="center" wrapText="1"/>
    </xf>
    <xf numFmtId="1" fontId="0" fillId="0" borderId="21" xfId="0" applyNumberFormat="1" applyBorder="1" applyAlignment="1">
      <alignment horizontal="center"/>
    </xf>
    <xf numFmtId="1" fontId="0" fillId="0" borderId="21" xfId="0" applyNumberFormat="1" applyBorder="1"/>
    <xf numFmtId="165" fontId="0" fillId="0" borderId="21" xfId="1" applyNumberFormat="1" applyFont="1" applyBorder="1"/>
    <xf numFmtId="0" fontId="33" fillId="0" borderId="21" xfId="0" applyFont="1" applyBorder="1" applyAlignment="1">
      <alignment horizontal="center"/>
    </xf>
    <xf numFmtId="0" fontId="33" fillId="0" borderId="21" xfId="0" applyFont="1" applyBorder="1" applyAlignment="1">
      <alignment horizontal="left"/>
    </xf>
    <xf numFmtId="0" fontId="33" fillId="0" borderId="4" xfId="0" applyFont="1" applyBorder="1" applyAlignment="1">
      <alignment horizontal="center"/>
    </xf>
    <xf numFmtId="0" fontId="33" fillId="0" borderId="4" xfId="0" applyFont="1" applyBorder="1" applyAlignment="1">
      <alignment horizontal="left"/>
    </xf>
    <xf numFmtId="0" fontId="33" fillId="0" borderId="5" xfId="0" applyFont="1" applyBorder="1" applyAlignment="1">
      <alignment horizontal="center"/>
    </xf>
    <xf numFmtId="0" fontId="33" fillId="0" borderId="5" xfId="0" applyFont="1" applyBorder="1" applyAlignment="1">
      <alignment horizontal="left"/>
    </xf>
    <xf numFmtId="0" fontId="33" fillId="0" borderId="1" xfId="0" applyFont="1" applyBorder="1" applyAlignment="1">
      <alignment horizontal="center"/>
    </xf>
    <xf numFmtId="0" fontId="33" fillId="0" borderId="1" xfId="0" applyFont="1" applyBorder="1" applyAlignment="1">
      <alignment horizontal="left"/>
    </xf>
    <xf numFmtId="0" fontId="32" fillId="0" borderId="0" xfId="0" applyFont="1"/>
    <xf numFmtId="0" fontId="32" fillId="0" borderId="0" xfId="0" applyFont="1" applyAlignment="1">
      <alignment vertical="center" wrapText="1"/>
    </xf>
    <xf numFmtId="0" fontId="32" fillId="0" borderId="0" xfId="0" applyFont="1" applyAlignment="1">
      <alignment horizontal="center"/>
    </xf>
    <xf numFmtId="0" fontId="35" fillId="0" borderId="0" xfId="0" applyFont="1" applyBorder="1"/>
    <xf numFmtId="0" fontId="35" fillId="0" borderId="0" xfId="0" applyFont="1"/>
    <xf numFmtId="0" fontId="2" fillId="0" borderId="0" xfId="0" applyFont="1" applyAlignment="1"/>
    <xf numFmtId="164" fontId="6" fillId="7" borderId="13" xfId="0" applyNumberFormat="1" applyFont="1" applyFill="1" applyBorder="1" applyAlignment="1">
      <alignment horizontal="left" vertical="center"/>
    </xf>
    <xf numFmtId="0" fontId="6" fillId="7" borderId="13" xfId="0" applyFont="1" applyFill="1" applyBorder="1" applyAlignment="1">
      <alignment vertical="center"/>
    </xf>
    <xf numFmtId="0" fontId="6" fillId="7" borderId="22" xfId="0" applyFont="1" applyFill="1" applyBorder="1" applyAlignment="1">
      <alignment vertical="center"/>
    </xf>
    <xf numFmtId="0" fontId="6" fillId="7" borderId="23" xfId="0" applyFont="1" applyFill="1" applyBorder="1" applyAlignment="1">
      <alignment vertical="center"/>
    </xf>
    <xf numFmtId="0" fontId="6" fillId="7" borderId="24" xfId="0" applyFont="1" applyFill="1" applyBorder="1" applyAlignment="1">
      <alignment vertical="center"/>
    </xf>
    <xf numFmtId="0" fontId="7" fillId="7" borderId="4" xfId="0" applyFont="1" applyFill="1" applyBorder="1" applyAlignment="1">
      <alignment horizontal="left" vertical="center" wrapText="1"/>
    </xf>
    <xf numFmtId="0" fontId="7" fillId="0" borderId="0" xfId="0" applyFont="1" applyFill="1" applyAlignment="1">
      <alignment vertical="center"/>
    </xf>
    <xf numFmtId="0" fontId="36" fillId="0" borderId="0" xfId="0" applyFont="1" applyAlignment="1">
      <alignment horizontal="center" vertical="center"/>
    </xf>
    <xf numFmtId="0" fontId="18" fillId="0" borderId="0" xfId="0" applyFont="1" applyAlignment="1">
      <alignment vertical="center" wrapText="1"/>
    </xf>
    <xf numFmtId="0" fontId="14" fillId="0" borderId="0" xfId="0" applyNumberFormat="1" applyFont="1" applyAlignment="1">
      <alignment vertical="center" wrapText="1"/>
    </xf>
    <xf numFmtId="0" fontId="7" fillId="0" borderId="2"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2" borderId="2" xfId="0" applyFont="1" applyFill="1" applyBorder="1" applyAlignment="1">
      <alignment horizontal="left" vertical="center"/>
    </xf>
    <xf numFmtId="0" fontId="6" fillId="2" borderId="12" xfId="0" applyFont="1" applyFill="1" applyBorder="1" applyAlignment="1">
      <alignment horizontal="left" vertical="center"/>
    </xf>
    <xf numFmtId="0" fontId="6" fillId="2" borderId="3" xfId="0" applyFont="1" applyFill="1" applyBorder="1" applyAlignment="1">
      <alignment horizontal="left" vertical="center"/>
    </xf>
    <xf numFmtId="0" fontId="7" fillId="0" borderId="2" xfId="0" applyFont="1" applyBorder="1" applyAlignment="1">
      <alignment horizontal="left" vertical="center"/>
    </xf>
    <xf numFmtId="0" fontId="7" fillId="0" borderId="12" xfId="0" applyFont="1" applyBorder="1" applyAlignment="1">
      <alignment horizontal="left" vertical="center"/>
    </xf>
    <xf numFmtId="0" fontId="7" fillId="0" borderId="3" xfId="0" applyFont="1" applyBorder="1" applyAlignment="1">
      <alignment horizontal="left" vertical="center"/>
    </xf>
    <xf numFmtId="0" fontId="7" fillId="0" borderId="2" xfId="0" applyFont="1" applyBorder="1" applyAlignment="1">
      <alignment horizontal="left" vertical="center" wrapText="1"/>
    </xf>
    <xf numFmtId="0" fontId="7" fillId="0" borderId="12" xfId="0" applyFont="1" applyBorder="1" applyAlignment="1">
      <alignment horizontal="left" vertical="center" wrapText="1"/>
    </xf>
    <xf numFmtId="0" fontId="7" fillId="0" borderId="3"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7" fillId="0" borderId="2" xfId="0" applyFont="1" applyFill="1" applyBorder="1" applyAlignment="1">
      <alignment horizontal="left" vertical="center"/>
    </xf>
    <xf numFmtId="0" fontId="7" fillId="0" borderId="12" xfId="0" applyFont="1" applyFill="1" applyBorder="1" applyAlignment="1">
      <alignment horizontal="left" vertical="center"/>
    </xf>
    <xf numFmtId="0" fontId="7" fillId="0" borderId="3" xfId="0" applyFont="1" applyFill="1" applyBorder="1" applyAlignment="1">
      <alignment horizontal="left" vertical="center"/>
    </xf>
    <xf numFmtId="0" fontId="2" fillId="6" borderId="2" xfId="0" applyFont="1" applyFill="1" applyBorder="1" applyAlignment="1">
      <alignment horizontal="center" vertical="top" wrapText="1"/>
    </xf>
    <xf numFmtId="0" fontId="2" fillId="6" borderId="12" xfId="0" applyFont="1" applyFill="1" applyBorder="1" applyAlignment="1">
      <alignment horizontal="center" vertical="top" wrapText="1"/>
    </xf>
    <xf numFmtId="0" fontId="2" fillId="6" borderId="3" xfId="0" applyFont="1" applyFill="1" applyBorder="1" applyAlignment="1">
      <alignment horizontal="center" vertical="top" wrapText="1"/>
    </xf>
    <xf numFmtId="0" fontId="2" fillId="6" borderId="25" xfId="0" applyFont="1" applyFill="1" applyBorder="1" applyAlignment="1">
      <alignment horizontal="center" vertical="center"/>
    </xf>
    <xf numFmtId="0" fontId="2" fillId="6" borderId="26" xfId="0" applyFont="1" applyFill="1" applyBorder="1" applyAlignment="1">
      <alignment horizontal="center" vertical="center"/>
    </xf>
    <xf numFmtId="0" fontId="2" fillId="6" borderId="27"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9" xfId="0" applyFont="1" applyFill="1" applyBorder="1" applyAlignment="1">
      <alignment horizontal="center" vertical="center"/>
    </xf>
    <xf numFmtId="0" fontId="28" fillId="2" borderId="2" xfId="0" applyFont="1" applyFill="1" applyBorder="1" applyAlignment="1">
      <alignment horizontal="left" vertical="center"/>
    </xf>
    <xf numFmtId="0" fontId="28" fillId="2" borderId="12" xfId="0" applyFont="1" applyFill="1" applyBorder="1" applyAlignment="1">
      <alignment horizontal="left" vertical="center"/>
    </xf>
    <xf numFmtId="0" fontId="28" fillId="2" borderId="3" xfId="0" applyFont="1" applyFill="1" applyBorder="1" applyAlignment="1">
      <alignment horizontal="left" vertical="center"/>
    </xf>
    <xf numFmtId="0" fontId="28" fillId="2" borderId="2" xfId="0" applyFont="1" applyFill="1" applyBorder="1" applyAlignment="1">
      <alignment horizontal="left" vertical="center" wrapText="1"/>
    </xf>
    <xf numFmtId="0" fontId="28" fillId="2" borderId="12"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3" xfId="0" applyFont="1" applyFill="1" applyBorder="1" applyAlignment="1">
      <alignment horizontal="left" vertical="center"/>
    </xf>
    <xf numFmtId="0" fontId="11" fillId="0" borderId="2" xfId="0" applyFont="1" applyBorder="1" applyAlignment="1">
      <alignment horizontal="left" vertical="center" wrapText="1"/>
    </xf>
    <xf numFmtId="0" fontId="11" fillId="0" borderId="12"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xf>
    <xf numFmtId="0" fontId="11" fillId="0" borderId="12" xfId="0" applyFont="1" applyBorder="1" applyAlignment="1">
      <alignment horizontal="left" vertical="center"/>
    </xf>
    <xf numFmtId="0" fontId="11" fillId="0" borderId="3" xfId="0" applyFont="1" applyBorder="1" applyAlignment="1">
      <alignment horizontal="left" vertical="center"/>
    </xf>
    <xf numFmtId="0" fontId="20" fillId="6" borderId="25" xfId="0" applyFont="1" applyFill="1" applyBorder="1" applyAlignment="1">
      <alignment horizontal="center" vertical="center"/>
    </xf>
    <xf numFmtId="0" fontId="20" fillId="6" borderId="26" xfId="0" applyFont="1" applyFill="1" applyBorder="1" applyAlignment="1">
      <alignment horizontal="center" vertical="center"/>
    </xf>
    <xf numFmtId="0" fontId="20" fillId="6" borderId="27" xfId="0" applyFont="1" applyFill="1" applyBorder="1" applyAlignment="1">
      <alignment horizontal="center" vertical="center"/>
    </xf>
    <xf numFmtId="0" fontId="20" fillId="6" borderId="28" xfId="0" applyFont="1" applyFill="1" applyBorder="1" applyAlignment="1">
      <alignment horizontal="center" vertical="center"/>
    </xf>
    <xf numFmtId="0" fontId="20" fillId="6" borderId="29"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2" xfId="0" applyFont="1" applyFill="1" applyBorder="1" applyAlignment="1">
      <alignment horizontal="center" vertical="top" wrapText="1"/>
    </xf>
    <xf numFmtId="0" fontId="20" fillId="6" borderId="12" xfId="0" applyFont="1" applyFill="1" applyBorder="1" applyAlignment="1">
      <alignment horizontal="center" vertical="top" wrapText="1"/>
    </xf>
    <xf numFmtId="0" fontId="20" fillId="6" borderId="3" xfId="0" applyFont="1" applyFill="1" applyBorder="1" applyAlignment="1">
      <alignment horizontal="center" vertical="top" wrapText="1"/>
    </xf>
    <xf numFmtId="0" fontId="11" fillId="0" borderId="2" xfId="0" applyFont="1" applyBorder="1" applyAlignment="1">
      <alignment horizontal="left" vertical="top" wrapText="1"/>
    </xf>
    <xf numFmtId="0" fontId="26" fillId="0" borderId="3" xfId="0" applyFont="1" applyBorder="1" applyAlignment="1">
      <alignment horizontal="left" vertical="top" wrapText="1"/>
    </xf>
    <xf numFmtId="0" fontId="28" fillId="7" borderId="22" xfId="0" applyFont="1" applyFill="1" applyBorder="1" applyAlignment="1">
      <alignment horizontal="left" vertical="center" wrapText="1"/>
    </xf>
    <xf numFmtId="0" fontId="28" fillId="7" borderId="23" xfId="0" applyFont="1" applyFill="1" applyBorder="1" applyAlignment="1">
      <alignment horizontal="left" vertical="center" wrapText="1"/>
    </xf>
    <xf numFmtId="0" fontId="28" fillId="7" borderId="24" xfId="0" applyFont="1" applyFill="1" applyBorder="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left" vertical="center"/>
    </xf>
    <xf numFmtId="0" fontId="35" fillId="0" borderId="0" xfId="0" applyFont="1" applyAlignment="1">
      <alignment horizontal="left" vertical="center" wrapText="1"/>
    </xf>
    <xf numFmtId="0" fontId="2" fillId="6" borderId="30"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32" fillId="0" borderId="2"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23" fillId="0" borderId="11" xfId="0" applyFont="1" applyFill="1" applyBorder="1" applyAlignment="1">
      <alignment horizontal="center" vertical="center" wrapText="1"/>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1043" name="Picture 1" descr="ryw silma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editAs="oneCell">
    <xdr:from>
      <xdr:col>13</xdr:col>
      <xdr:colOff>0</xdr:colOff>
      <xdr:row>0</xdr:row>
      <xdr:rowOff>0</xdr:rowOff>
    </xdr:from>
    <xdr:to>
      <xdr:col>25</xdr:col>
      <xdr:colOff>457200</xdr:colOff>
      <xdr:row>62</xdr:row>
      <xdr:rowOff>19050</xdr:rowOff>
    </xdr:to>
    <xdr:pic>
      <xdr:nvPicPr>
        <xdr:cNvPr id="1044" name="Picture 20" descr="sil mar mu"/>
        <xdr:cNvPicPr>
          <a:picLocks noChangeAspect="1" noChangeArrowheads="1"/>
        </xdr:cNvPicPr>
      </xdr:nvPicPr>
      <xdr:blipFill>
        <a:blip xmlns:r="http://schemas.openxmlformats.org/officeDocument/2006/relationships" r:embed="rId2" cstate="print"/>
        <a:srcRect/>
        <a:stretch>
          <a:fillRect/>
        </a:stretch>
      </xdr:blipFill>
      <xdr:spPr bwMode="auto">
        <a:xfrm>
          <a:off x="7924800" y="0"/>
          <a:ext cx="7772400"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I35"/>
  <sheetViews>
    <sheetView tabSelected="1" workbookViewId="0"/>
  </sheetViews>
  <sheetFormatPr defaultRowHeight="15"/>
  <cols>
    <col min="1" max="1" width="36.5703125" style="25" customWidth="1"/>
    <col min="2" max="2" width="76.85546875" style="25" customWidth="1"/>
    <col min="3" max="3" width="10.85546875" style="26" customWidth="1"/>
    <col min="4" max="4" width="14.28515625" style="26" customWidth="1"/>
    <col min="5" max="5" width="13.85546875" style="26" customWidth="1"/>
    <col min="6" max="6" width="9.140625" style="25"/>
    <col min="7" max="7" width="12.7109375" style="25" customWidth="1"/>
    <col min="8" max="16384" width="9.140625" style="25"/>
  </cols>
  <sheetData>
    <row r="1" spans="1:9" ht="18.75" thickBot="1">
      <c r="A1" s="75" t="s">
        <v>295</v>
      </c>
      <c r="B1" s="75" t="s">
        <v>296</v>
      </c>
      <c r="C1" s="76"/>
      <c r="D1" s="77"/>
      <c r="E1" s="77"/>
      <c r="F1" s="78"/>
      <c r="G1" s="77" t="s">
        <v>266</v>
      </c>
      <c r="H1" s="31"/>
    </row>
    <row r="2" spans="1:9" ht="18.75">
      <c r="A2" s="69" t="s">
        <v>264</v>
      </c>
      <c r="B2" s="67" t="s">
        <v>265</v>
      </c>
      <c r="C2" s="68"/>
      <c r="D2" s="70"/>
      <c r="E2" s="70"/>
      <c r="G2" s="79" t="s">
        <v>25</v>
      </c>
    </row>
    <row r="3" spans="1:9" ht="18.75" thickBot="1">
      <c r="A3" s="67"/>
      <c r="B3" s="67"/>
      <c r="C3" s="68"/>
      <c r="D3" s="68"/>
      <c r="E3" s="68"/>
    </row>
    <row r="4" spans="1:9" ht="16.5" thickBot="1">
      <c r="A4" s="39" t="s">
        <v>292</v>
      </c>
      <c r="B4" s="40">
        <f>G8+G13+G20</f>
        <v>5.0009727527763097</v>
      </c>
    </row>
    <row r="5" spans="1:9" ht="15.75">
      <c r="A5" s="73"/>
      <c r="B5" s="74"/>
    </row>
    <row r="6" spans="1:9" ht="15.75" thickBot="1"/>
    <row r="7" spans="1:9" s="81" customFormat="1" ht="38.25" customHeight="1" thickBot="1">
      <c r="A7" s="80" t="s">
        <v>204</v>
      </c>
      <c r="B7" s="80" t="s">
        <v>401</v>
      </c>
      <c r="C7" s="80" t="s">
        <v>402</v>
      </c>
      <c r="D7" s="80" t="s">
        <v>403</v>
      </c>
      <c r="E7" s="80" t="s">
        <v>404</v>
      </c>
      <c r="F7" s="80" t="s">
        <v>405</v>
      </c>
      <c r="G7" s="80" t="s">
        <v>406</v>
      </c>
    </row>
    <row r="8" spans="1:9" ht="15.75">
      <c r="A8" s="82" t="s">
        <v>407</v>
      </c>
      <c r="B8" s="82"/>
      <c r="C8" s="83">
        <v>0.6</v>
      </c>
      <c r="D8" s="83"/>
      <c r="E8" s="83">
        <v>10</v>
      </c>
      <c r="F8" s="102">
        <f>'Class 1'!K5</f>
        <v>3.9653833174718001</v>
      </c>
      <c r="G8" s="102">
        <f>F8*C8</f>
        <v>2.37922999048308</v>
      </c>
    </row>
    <row r="9" spans="1:9" ht="15.75">
      <c r="A9" s="84"/>
      <c r="B9" s="84" t="s">
        <v>408</v>
      </c>
      <c r="C9" s="85"/>
      <c r="D9" s="85">
        <v>0.3</v>
      </c>
      <c r="E9" s="85">
        <v>3</v>
      </c>
      <c r="F9" s="99">
        <f>'Class 1'!K6</f>
        <v>0.69924999720300007</v>
      </c>
      <c r="G9" s="99"/>
    </row>
    <row r="10" spans="1:9" ht="15.75">
      <c r="A10" s="84"/>
      <c r="B10" s="84" t="s">
        <v>411</v>
      </c>
      <c r="C10" s="85"/>
      <c r="D10" s="85">
        <v>0.4</v>
      </c>
      <c r="E10" s="85">
        <v>4</v>
      </c>
      <c r="F10" s="99">
        <f>'Class 1'!K25</f>
        <v>2.2661333242688002</v>
      </c>
      <c r="G10" s="99"/>
      <c r="I10" s="31"/>
    </row>
    <row r="11" spans="1:9" ht="15.75">
      <c r="A11" s="84"/>
      <c r="B11" s="84" t="s">
        <v>412</v>
      </c>
      <c r="C11" s="85"/>
      <c r="D11" s="85">
        <v>0.3</v>
      </c>
      <c r="E11" s="85">
        <v>3</v>
      </c>
      <c r="F11" s="99">
        <f>'Class 1'!K36</f>
        <v>0.99999999599999978</v>
      </c>
      <c r="G11" s="99"/>
    </row>
    <row r="12" spans="1:9" ht="15.75">
      <c r="A12" s="84"/>
      <c r="B12" s="84"/>
      <c r="C12" s="85"/>
      <c r="D12" s="85"/>
      <c r="E12" s="85"/>
      <c r="F12" s="99"/>
      <c r="G12" s="99"/>
    </row>
    <row r="13" spans="1:9" ht="15.75">
      <c r="A13" s="86" t="s">
        <v>205</v>
      </c>
      <c r="B13" s="86"/>
      <c r="C13" s="87">
        <v>0.2</v>
      </c>
      <c r="D13" s="87"/>
      <c r="E13" s="87">
        <v>10</v>
      </c>
      <c r="F13" s="98">
        <f>'Class 2'!K5</f>
        <v>5.6022138114661448</v>
      </c>
      <c r="G13" s="98">
        <f>F13*C13</f>
        <v>1.1204427622932289</v>
      </c>
    </row>
    <row r="14" spans="1:9" ht="15.75">
      <c r="A14" s="84"/>
      <c r="B14" s="84" t="s">
        <v>413</v>
      </c>
      <c r="C14" s="85"/>
      <c r="D14" s="85">
        <v>0.25</v>
      </c>
      <c r="E14" s="85">
        <v>2.5</v>
      </c>
      <c r="F14" s="99">
        <f>'Class 2'!K6</f>
        <v>1.3854166611250001</v>
      </c>
      <c r="G14" s="99"/>
    </row>
    <row r="15" spans="1:9" ht="15.75">
      <c r="A15" s="84"/>
      <c r="B15" s="84" t="s">
        <v>206</v>
      </c>
      <c r="C15" s="85"/>
      <c r="D15" s="85">
        <v>0.25</v>
      </c>
      <c r="E15" s="85">
        <v>2.5</v>
      </c>
      <c r="F15" s="99">
        <f>'Class 2'!K13</f>
        <v>1.66666666</v>
      </c>
      <c r="G15" s="99"/>
    </row>
    <row r="16" spans="1:9" ht="15.75">
      <c r="A16" s="84"/>
      <c r="B16" s="84" t="s">
        <v>289</v>
      </c>
      <c r="C16" s="85"/>
      <c r="D16" s="85">
        <v>0.25</v>
      </c>
      <c r="E16" s="85">
        <v>2.5</v>
      </c>
      <c r="F16" s="99">
        <f>'Class 2'!K15</f>
        <v>0.88346383034114473</v>
      </c>
      <c r="G16" s="99"/>
    </row>
    <row r="17" spans="1:7" ht="15.75">
      <c r="A17" s="84"/>
      <c r="B17" s="84" t="s">
        <v>290</v>
      </c>
      <c r="C17" s="85"/>
      <c r="D17" s="88">
        <v>0.1</v>
      </c>
      <c r="E17" s="89">
        <v>1</v>
      </c>
      <c r="F17" s="99">
        <f>'Class 2'!K28</f>
        <v>0.66666666400000008</v>
      </c>
      <c r="G17" s="99"/>
    </row>
    <row r="18" spans="1:7" ht="15.75">
      <c r="A18" s="84"/>
      <c r="B18" s="84" t="s">
        <v>291</v>
      </c>
      <c r="C18" s="85"/>
      <c r="D18" s="85">
        <v>0.15</v>
      </c>
      <c r="E18" s="85">
        <v>1.5</v>
      </c>
      <c r="F18" s="99">
        <f>'Class 2'!K30</f>
        <v>0.99999999599999989</v>
      </c>
      <c r="G18" s="99"/>
    </row>
    <row r="19" spans="1:7" ht="15.75">
      <c r="A19" s="84"/>
      <c r="B19" s="84"/>
      <c r="C19" s="85"/>
      <c r="D19" s="85"/>
      <c r="E19" s="85"/>
      <c r="F19" s="99"/>
      <c r="G19" s="99"/>
    </row>
    <row r="20" spans="1:7" ht="15.75">
      <c r="A20" s="86" t="s">
        <v>414</v>
      </c>
      <c r="B20" s="86"/>
      <c r="C20" s="87">
        <v>0.2</v>
      </c>
      <c r="D20" s="87"/>
      <c r="E20" s="87">
        <v>10</v>
      </c>
      <c r="F20" s="98">
        <f>'Class 3'!F4</f>
        <v>7.5065</v>
      </c>
      <c r="G20" s="98">
        <f>F20*C20</f>
        <v>1.5013000000000001</v>
      </c>
    </row>
    <row r="21" spans="1:7" ht="15.75">
      <c r="A21" s="84"/>
      <c r="B21" s="84" t="s">
        <v>415</v>
      </c>
      <c r="C21" s="85"/>
      <c r="D21" s="85">
        <v>0.5</v>
      </c>
      <c r="E21" s="85">
        <v>5</v>
      </c>
      <c r="F21" s="99">
        <f>'Class 3'!F5</f>
        <v>4.1665000000000001</v>
      </c>
      <c r="G21" s="100"/>
    </row>
    <row r="22" spans="1:7" ht="15.75">
      <c r="A22" s="84"/>
      <c r="B22" s="84" t="s">
        <v>416</v>
      </c>
      <c r="C22" s="85"/>
      <c r="D22" s="85">
        <v>0.5</v>
      </c>
      <c r="E22" s="85">
        <v>5</v>
      </c>
      <c r="F22" s="99">
        <f>'Class 3'!F8</f>
        <v>3.34</v>
      </c>
      <c r="G22" s="100"/>
    </row>
    <row r="23" spans="1:7" ht="16.5" thickBot="1">
      <c r="A23" s="90"/>
      <c r="B23" s="90"/>
      <c r="C23" s="91"/>
      <c r="D23" s="91"/>
      <c r="E23" s="91"/>
      <c r="F23" s="101"/>
      <c r="G23" s="101"/>
    </row>
    <row r="24" spans="1:7" ht="15.75">
      <c r="A24" s="92"/>
      <c r="B24" s="92"/>
      <c r="C24" s="93"/>
      <c r="D24" s="93"/>
      <c r="E24" s="93"/>
    </row>
    <row r="25" spans="1:7" ht="18">
      <c r="A25" s="94" t="s">
        <v>420</v>
      </c>
      <c r="B25" s="94"/>
      <c r="C25" s="95"/>
      <c r="D25" s="95"/>
      <c r="E25" s="95"/>
    </row>
    <row r="26" spans="1:7" ht="18">
      <c r="A26" s="94" t="s">
        <v>421</v>
      </c>
      <c r="B26" s="94"/>
      <c r="C26" s="95"/>
      <c r="D26" s="95"/>
      <c r="E26" s="95"/>
    </row>
    <row r="27" spans="1:7" ht="18">
      <c r="A27" s="94" t="s">
        <v>422</v>
      </c>
      <c r="B27" s="94"/>
      <c r="C27" s="95"/>
      <c r="D27" s="95"/>
      <c r="E27" s="95"/>
    </row>
    <row r="28" spans="1:7" ht="18">
      <c r="A28" s="94" t="s">
        <v>423</v>
      </c>
      <c r="B28" s="94"/>
      <c r="C28" s="95"/>
      <c r="D28" s="95"/>
      <c r="E28" s="95"/>
    </row>
    <row r="29" spans="1:7" ht="18">
      <c r="A29" s="94" t="s">
        <v>424</v>
      </c>
      <c r="B29" s="94"/>
      <c r="C29" s="95"/>
      <c r="D29" s="95"/>
      <c r="E29" s="95"/>
    </row>
    <row r="30" spans="1:7">
      <c r="A30" s="81"/>
      <c r="B30" s="81"/>
      <c r="C30" s="96"/>
      <c r="D30" s="96"/>
      <c r="E30" s="96"/>
    </row>
    <row r="31" spans="1:7" ht="15.75">
      <c r="A31" s="97" t="s">
        <v>26</v>
      </c>
      <c r="B31" s="81"/>
      <c r="C31" s="96"/>
      <c r="D31" s="96"/>
      <c r="E31" s="96"/>
    </row>
    <row r="32" spans="1:7" ht="15.75">
      <c r="A32" s="97" t="s">
        <v>27</v>
      </c>
      <c r="B32" s="81"/>
      <c r="C32" s="96"/>
      <c r="D32" s="96"/>
      <c r="E32" s="96"/>
    </row>
    <row r="33" spans="5:5">
      <c r="E33" s="25"/>
    </row>
    <row r="34" spans="5:5">
      <c r="E34" s="25"/>
    </row>
    <row r="35" spans="5:5">
      <c r="E35" s="25"/>
    </row>
  </sheetData>
  <phoneticPr fontId="15" type="noConversion"/>
  <pageMargins left="0.75" right="0.75" top="0.7" bottom="1" header="0.5" footer="0.5"/>
  <pageSetup scale="76"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C2" sqref="C2"/>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5" customWidth="1"/>
    <col min="7" max="7" width="15.5703125" style="15" customWidth="1"/>
    <col min="8" max="8" width="19.5703125" style="15" customWidth="1"/>
    <col min="9" max="9" width="22.28515625" style="19" customWidth="1"/>
    <col min="10" max="10" width="22.7109375" style="19" customWidth="1"/>
    <col min="11" max="11" width="11.42578125" style="54" customWidth="1"/>
    <col min="12" max="12" width="29.7109375" style="19" customWidth="1"/>
    <col min="13" max="13" width="22.85546875" style="19" customWidth="1"/>
    <col min="14" max="16384" width="17.85546875" style="2"/>
  </cols>
  <sheetData>
    <row r="1" spans="1:13" ht="15.75">
      <c r="A1" s="72" t="s">
        <v>263</v>
      </c>
    </row>
    <row r="3" spans="1:13" s="13" customFormat="1" ht="15.75" customHeight="1">
      <c r="A3" s="213" t="s">
        <v>131</v>
      </c>
      <c r="B3" s="214"/>
      <c r="C3" s="214"/>
      <c r="D3" s="214"/>
      <c r="E3" s="215"/>
      <c r="F3" s="210" t="s">
        <v>132</v>
      </c>
      <c r="G3" s="211"/>
      <c r="H3" s="211"/>
      <c r="I3" s="211"/>
      <c r="J3" s="212"/>
      <c r="K3" s="56"/>
      <c r="L3" s="57"/>
      <c r="M3" s="57"/>
    </row>
    <row r="4" spans="1:13" s="41" customFormat="1" ht="24" customHeight="1" thickBot="1">
      <c r="A4" s="216"/>
      <c r="B4" s="217"/>
      <c r="C4" s="217"/>
      <c r="D4" s="217"/>
      <c r="E4" s="218"/>
      <c r="F4" s="58" t="s">
        <v>179</v>
      </c>
      <c r="G4" s="58" t="s">
        <v>182</v>
      </c>
      <c r="H4" s="58" t="s">
        <v>176</v>
      </c>
      <c r="I4" s="58" t="s">
        <v>177</v>
      </c>
      <c r="J4" s="59" t="s">
        <v>178</v>
      </c>
      <c r="K4" s="58" t="s">
        <v>173</v>
      </c>
      <c r="L4" s="58" t="s">
        <v>174</v>
      </c>
      <c r="M4" s="58" t="s">
        <v>175</v>
      </c>
    </row>
    <row r="5" spans="1:13" s="188" customFormat="1" ht="16.5" thickTop="1">
      <c r="A5" s="182">
        <v>1</v>
      </c>
      <c r="B5" s="183" t="s">
        <v>127</v>
      </c>
      <c r="C5" s="183"/>
      <c r="D5" s="183"/>
      <c r="E5" s="184"/>
      <c r="F5" s="185"/>
      <c r="G5" s="185"/>
      <c r="H5" s="185"/>
      <c r="I5" s="185"/>
      <c r="J5" s="186"/>
      <c r="K5" s="66">
        <f>(K6+K25+K36)</f>
        <v>3.9653833174718001</v>
      </c>
      <c r="L5" s="187"/>
      <c r="M5" s="187"/>
    </row>
    <row r="6" spans="1:13" s="9" customFormat="1" ht="12.75">
      <c r="A6" s="103"/>
      <c r="B6" s="104">
        <v>1.1000000000000001</v>
      </c>
      <c r="C6" s="105" t="s">
        <v>128</v>
      </c>
      <c r="D6" s="105"/>
      <c r="E6" s="106"/>
      <c r="F6" s="107"/>
      <c r="G6" s="107"/>
      <c r="H6" s="107"/>
      <c r="I6" s="107"/>
      <c r="J6" s="108"/>
      <c r="K6" s="50">
        <f>(K7+K11+K16+K19+K21+K23)*0.3*0.83333333</f>
        <v>0.69924999720300007</v>
      </c>
      <c r="L6" s="16"/>
      <c r="M6" s="16"/>
    </row>
    <row r="7" spans="1:13">
      <c r="A7" s="109"/>
      <c r="B7" s="109"/>
      <c r="C7" s="21" t="s">
        <v>129</v>
      </c>
      <c r="D7" s="207" t="s">
        <v>28</v>
      </c>
      <c r="E7" s="208"/>
      <c r="F7" s="208"/>
      <c r="G7" s="208"/>
      <c r="H7" s="208"/>
      <c r="I7" s="208"/>
      <c r="J7" s="209"/>
      <c r="K7" s="47">
        <f>(SUM(K8:K10)*1.33)*0.3</f>
        <v>1.1970000000000001</v>
      </c>
      <c r="L7" s="8"/>
      <c r="M7" s="8"/>
    </row>
    <row r="8" spans="1:13" ht="111" customHeight="1">
      <c r="A8" s="3"/>
      <c r="B8" s="3"/>
      <c r="C8" s="3"/>
      <c r="D8" s="7" t="s">
        <v>130</v>
      </c>
      <c r="E8" s="8" t="s">
        <v>29</v>
      </c>
      <c r="F8" s="14" t="s">
        <v>133</v>
      </c>
      <c r="G8" s="5" t="s">
        <v>171</v>
      </c>
      <c r="H8" s="8" t="s">
        <v>186</v>
      </c>
      <c r="I8" s="8" t="s">
        <v>336</v>
      </c>
      <c r="J8" s="8" t="s">
        <v>188</v>
      </c>
      <c r="K8" s="46">
        <v>1</v>
      </c>
      <c r="L8" s="8" t="s">
        <v>436</v>
      </c>
      <c r="M8" s="8" t="s">
        <v>267</v>
      </c>
    </row>
    <row r="9" spans="1:13" ht="72">
      <c r="A9" s="3"/>
      <c r="B9" s="3"/>
      <c r="C9" s="3"/>
      <c r="D9" s="7" t="s">
        <v>134</v>
      </c>
      <c r="E9" s="5" t="s">
        <v>30</v>
      </c>
      <c r="F9" s="14" t="s">
        <v>133</v>
      </c>
      <c r="G9" s="5" t="s">
        <v>172</v>
      </c>
      <c r="H9" s="24" t="s">
        <v>31</v>
      </c>
      <c r="I9" s="8" t="s">
        <v>189</v>
      </c>
      <c r="J9" s="8" t="s">
        <v>190</v>
      </c>
      <c r="K9" s="46">
        <v>1</v>
      </c>
      <c r="L9" s="8" t="s">
        <v>447</v>
      </c>
      <c r="M9" s="8" t="s">
        <v>437</v>
      </c>
    </row>
    <row r="10" spans="1:13" ht="146.25" customHeight="1">
      <c r="A10" s="3"/>
      <c r="B10" s="3"/>
      <c r="C10" s="3"/>
      <c r="D10" s="7" t="s">
        <v>135</v>
      </c>
      <c r="E10" s="5" t="s">
        <v>32</v>
      </c>
      <c r="F10" s="14" t="s">
        <v>133</v>
      </c>
      <c r="G10" s="5" t="s">
        <v>120</v>
      </c>
      <c r="H10" s="8" t="s">
        <v>192</v>
      </c>
      <c r="I10" s="8" t="s">
        <v>193</v>
      </c>
      <c r="J10" s="8" t="s">
        <v>194</v>
      </c>
      <c r="K10" s="46">
        <v>1</v>
      </c>
      <c r="L10" s="8" t="s">
        <v>448</v>
      </c>
      <c r="M10" s="8" t="s">
        <v>437</v>
      </c>
    </row>
    <row r="11" spans="1:13">
      <c r="A11" s="21"/>
      <c r="B11" s="21"/>
      <c r="C11" s="21" t="s">
        <v>136</v>
      </c>
      <c r="D11" s="207" t="s">
        <v>33</v>
      </c>
      <c r="E11" s="208"/>
      <c r="F11" s="208"/>
      <c r="G11" s="208"/>
      <c r="H11" s="208"/>
      <c r="I11" s="208"/>
      <c r="J11" s="209"/>
      <c r="K11" s="51">
        <f>(SUM(K12:K15))*0.3</f>
        <v>0</v>
      </c>
      <c r="L11" s="8"/>
      <c r="M11" s="8"/>
    </row>
    <row r="12" spans="1:13" ht="77.25" customHeight="1">
      <c r="A12" s="3"/>
      <c r="B12" s="3"/>
      <c r="C12" s="3"/>
      <c r="D12" s="7" t="s">
        <v>130</v>
      </c>
      <c r="E12" s="5" t="s">
        <v>34</v>
      </c>
      <c r="F12" s="14" t="s">
        <v>133</v>
      </c>
      <c r="G12" s="5" t="s">
        <v>121</v>
      </c>
      <c r="H12" s="8" t="s">
        <v>197</v>
      </c>
      <c r="I12" s="8" t="s">
        <v>195</v>
      </c>
      <c r="J12" s="8" t="s">
        <v>196</v>
      </c>
      <c r="K12" s="46">
        <v>0</v>
      </c>
      <c r="L12" s="8" t="s">
        <v>438</v>
      </c>
      <c r="M12" s="8" t="s">
        <v>439</v>
      </c>
    </row>
    <row r="13" spans="1:13" ht="84">
      <c r="A13" s="3"/>
      <c r="B13" s="3"/>
      <c r="C13" s="3"/>
      <c r="D13" s="7" t="s">
        <v>134</v>
      </c>
      <c r="E13" s="5" t="s">
        <v>35</v>
      </c>
      <c r="F13" s="14" t="s">
        <v>133</v>
      </c>
      <c r="G13" s="5" t="s">
        <v>122</v>
      </c>
      <c r="H13" s="8" t="s">
        <v>337</v>
      </c>
      <c r="I13" s="8" t="s">
        <v>338</v>
      </c>
      <c r="J13" s="8" t="s">
        <v>36</v>
      </c>
      <c r="K13" s="46">
        <v>0</v>
      </c>
      <c r="L13" s="8" t="s">
        <v>440</v>
      </c>
      <c r="M13" s="8" t="s">
        <v>439</v>
      </c>
    </row>
    <row r="14" spans="1:13" ht="89.25" customHeight="1">
      <c r="A14" s="3"/>
      <c r="B14" s="3"/>
      <c r="C14" s="3"/>
      <c r="D14" s="7" t="s">
        <v>135</v>
      </c>
      <c r="E14" s="5" t="s">
        <v>399</v>
      </c>
      <c r="F14" s="14" t="s">
        <v>133</v>
      </c>
      <c r="G14" s="5" t="s">
        <v>153</v>
      </c>
      <c r="H14" s="8" t="s">
        <v>339</v>
      </c>
      <c r="I14" s="8" t="s">
        <v>340</v>
      </c>
      <c r="J14" s="8" t="s">
        <v>341</v>
      </c>
      <c r="K14" s="46">
        <v>0</v>
      </c>
      <c r="L14" s="8" t="s">
        <v>449</v>
      </c>
      <c r="M14" s="8" t="s">
        <v>451</v>
      </c>
    </row>
    <row r="15" spans="1:13" ht="109.5" customHeight="1">
      <c r="A15" s="3"/>
      <c r="B15" s="3"/>
      <c r="C15" s="3"/>
      <c r="D15" s="7" t="s">
        <v>137</v>
      </c>
      <c r="E15" s="5" t="s">
        <v>37</v>
      </c>
      <c r="F15" s="14" t="s">
        <v>133</v>
      </c>
      <c r="G15" s="5" t="s">
        <v>123</v>
      </c>
      <c r="H15" s="8" t="s">
        <v>342</v>
      </c>
      <c r="I15" s="8" t="s">
        <v>343</v>
      </c>
      <c r="J15" s="8" t="s">
        <v>344</v>
      </c>
      <c r="K15" s="46">
        <v>0</v>
      </c>
      <c r="L15" s="8" t="s">
        <v>452</v>
      </c>
      <c r="M15" s="8" t="s">
        <v>439</v>
      </c>
    </row>
    <row r="16" spans="1:13">
      <c r="A16" s="21"/>
      <c r="B16" s="21"/>
      <c r="C16" s="21" t="s">
        <v>138</v>
      </c>
      <c r="D16" s="207" t="s">
        <v>38</v>
      </c>
      <c r="E16" s="208"/>
      <c r="F16" s="208"/>
      <c r="G16" s="208"/>
      <c r="H16" s="208"/>
      <c r="I16" s="208"/>
      <c r="J16" s="209"/>
      <c r="K16" s="52">
        <f>(SUM(K17:K18)*2)*0.2</f>
        <v>0</v>
      </c>
      <c r="L16" s="8"/>
      <c r="M16" s="8"/>
    </row>
    <row r="17" spans="1:13" ht="120">
      <c r="A17" s="3"/>
      <c r="B17" s="3"/>
      <c r="C17" s="3"/>
      <c r="D17" s="7" t="s">
        <v>130</v>
      </c>
      <c r="E17" s="6" t="s">
        <v>345</v>
      </c>
      <c r="F17" s="8" t="s">
        <v>133</v>
      </c>
      <c r="G17" s="5" t="s">
        <v>118</v>
      </c>
      <c r="H17" s="8" t="s">
        <v>346</v>
      </c>
      <c r="I17" s="8" t="s">
        <v>347</v>
      </c>
      <c r="J17" s="8" t="s">
        <v>348</v>
      </c>
      <c r="K17" s="46">
        <v>0</v>
      </c>
      <c r="L17" s="8" t="s">
        <v>453</v>
      </c>
      <c r="M17" s="8" t="s">
        <v>455</v>
      </c>
    </row>
    <row r="18" spans="1:13" ht="51" customHeight="1">
      <c r="A18" s="3"/>
      <c r="B18" s="3"/>
      <c r="C18" s="3"/>
      <c r="D18" s="7" t="s">
        <v>134</v>
      </c>
      <c r="E18" s="6" t="s">
        <v>39</v>
      </c>
      <c r="F18" s="8" t="s">
        <v>133</v>
      </c>
      <c r="G18" s="5" t="s">
        <v>154</v>
      </c>
      <c r="H18" s="8" t="s">
        <v>119</v>
      </c>
      <c r="I18" s="20" t="s">
        <v>180</v>
      </c>
      <c r="J18" s="8" t="s">
        <v>40</v>
      </c>
      <c r="K18" s="46">
        <v>0</v>
      </c>
      <c r="L18" s="8" t="s">
        <v>454</v>
      </c>
      <c r="M18" s="8" t="s">
        <v>439</v>
      </c>
    </row>
    <row r="19" spans="1:13">
      <c r="A19" s="21"/>
      <c r="B19" s="21"/>
      <c r="C19" s="21" t="s">
        <v>139</v>
      </c>
      <c r="D19" s="207" t="s">
        <v>41</v>
      </c>
      <c r="E19" s="208"/>
      <c r="F19" s="208"/>
      <c r="G19" s="208"/>
      <c r="H19" s="208"/>
      <c r="I19" s="208"/>
      <c r="J19" s="209"/>
      <c r="K19" s="52">
        <f>K20*4*0.2</f>
        <v>1.6</v>
      </c>
      <c r="L19" s="8"/>
      <c r="M19" s="8"/>
    </row>
    <row r="20" spans="1:13" ht="76.5" customHeight="1">
      <c r="A20" s="3"/>
      <c r="B20" s="3"/>
      <c r="C20" s="3"/>
      <c r="D20" s="7" t="s">
        <v>130</v>
      </c>
      <c r="E20" s="5" t="s">
        <v>42</v>
      </c>
      <c r="F20" s="12" t="s">
        <v>133</v>
      </c>
      <c r="G20" s="8" t="s">
        <v>349</v>
      </c>
      <c r="H20" s="8" t="s">
        <v>350</v>
      </c>
      <c r="I20" s="20" t="s">
        <v>201</v>
      </c>
      <c r="J20" s="8" t="s">
        <v>351</v>
      </c>
      <c r="K20" s="46">
        <v>2</v>
      </c>
      <c r="L20" s="8" t="s">
        <v>458</v>
      </c>
      <c r="M20" s="8" t="s">
        <v>456</v>
      </c>
    </row>
    <row r="21" spans="1:13" s="22" customFormat="1">
      <c r="A21" s="21"/>
      <c r="B21" s="21"/>
      <c r="C21" s="21" t="s">
        <v>140</v>
      </c>
      <c r="D21" s="192" t="s">
        <v>43</v>
      </c>
      <c r="E21" s="193"/>
      <c r="F21" s="193"/>
      <c r="G21" s="193"/>
      <c r="H21" s="193"/>
      <c r="I21" s="193"/>
      <c r="J21" s="194"/>
      <c r="K21" s="52">
        <f>K22*4*0.1</f>
        <v>0.4</v>
      </c>
      <c r="L21" s="8"/>
      <c r="M21" s="8"/>
    </row>
    <row r="22" spans="1:13" ht="111.75" customHeight="1">
      <c r="A22" s="3"/>
      <c r="B22" s="3"/>
      <c r="C22" s="3"/>
      <c r="D22" s="7" t="s">
        <v>130</v>
      </c>
      <c r="E22" s="5" t="s">
        <v>44</v>
      </c>
      <c r="F22" s="12" t="s">
        <v>133</v>
      </c>
      <c r="G22" s="8" t="s">
        <v>319</v>
      </c>
      <c r="H22" s="8" t="s">
        <v>320</v>
      </c>
      <c r="I22" s="19" t="s">
        <v>322</v>
      </c>
      <c r="J22" s="8" t="s">
        <v>324</v>
      </c>
      <c r="K22" s="48">
        <v>1</v>
      </c>
      <c r="L22" s="8" t="s">
        <v>462</v>
      </c>
      <c r="M22" s="8" t="s">
        <v>435</v>
      </c>
    </row>
    <row r="23" spans="1:13">
      <c r="A23" s="10"/>
      <c r="B23" s="10"/>
      <c r="C23" s="10" t="s">
        <v>141</v>
      </c>
      <c r="D23" s="192" t="s">
        <v>45</v>
      </c>
      <c r="E23" s="193"/>
      <c r="F23" s="193"/>
      <c r="G23" s="193"/>
      <c r="H23" s="193"/>
      <c r="I23" s="193"/>
      <c r="J23" s="194"/>
      <c r="K23" s="52">
        <f>K24*4*-0.1</f>
        <v>-0.4</v>
      </c>
      <c r="L23" s="8"/>
      <c r="M23" s="8"/>
    </row>
    <row r="24" spans="1:13" ht="108">
      <c r="A24" s="3"/>
      <c r="B24" s="3"/>
      <c r="C24" s="3"/>
      <c r="D24" s="7" t="s">
        <v>130</v>
      </c>
      <c r="E24" s="5" t="s">
        <v>262</v>
      </c>
      <c r="F24" s="12" t="s">
        <v>133</v>
      </c>
      <c r="G24" s="8" t="s">
        <v>181</v>
      </c>
      <c r="H24" s="17" t="s">
        <v>261</v>
      </c>
      <c r="I24" s="8" t="s">
        <v>352</v>
      </c>
      <c r="J24" s="8" t="s">
        <v>46</v>
      </c>
      <c r="K24" s="46">
        <v>1</v>
      </c>
      <c r="L24" s="8" t="s">
        <v>457</v>
      </c>
      <c r="M24" s="8" t="s">
        <v>459</v>
      </c>
    </row>
    <row r="25" spans="1:13" ht="12.75">
      <c r="A25" s="45"/>
      <c r="B25" s="110">
        <v>1.2</v>
      </c>
      <c r="C25" s="195" t="s">
        <v>155</v>
      </c>
      <c r="D25" s="196"/>
      <c r="E25" s="196"/>
      <c r="F25" s="196"/>
      <c r="G25" s="196"/>
      <c r="H25" s="196"/>
      <c r="I25" s="196"/>
      <c r="J25" s="197"/>
      <c r="K25" s="50">
        <f>(K26+K28+K30+K32+K34)*0.4*0.83333333</f>
        <v>2.2661333242688002</v>
      </c>
      <c r="L25" s="16"/>
      <c r="M25" s="16"/>
    </row>
    <row r="26" spans="1:13">
      <c r="A26" s="45"/>
      <c r="B26" s="45"/>
      <c r="C26" s="45" t="s">
        <v>156</v>
      </c>
      <c r="D26" s="198" t="s">
        <v>47</v>
      </c>
      <c r="E26" s="199"/>
      <c r="F26" s="199"/>
      <c r="G26" s="199"/>
      <c r="H26" s="199"/>
      <c r="I26" s="199"/>
      <c r="J26" s="200"/>
      <c r="K26" s="53">
        <f>K27*4*0.2666</f>
        <v>1.0664</v>
      </c>
      <c r="L26" s="8"/>
      <c r="M26" s="8"/>
    </row>
    <row r="27" spans="1:13" ht="173.25" customHeight="1">
      <c r="A27" s="3"/>
      <c r="B27" s="3"/>
      <c r="C27" s="3"/>
      <c r="D27" s="7" t="s">
        <v>130</v>
      </c>
      <c r="E27" s="5" t="s">
        <v>48</v>
      </c>
      <c r="F27" s="12" t="s">
        <v>133</v>
      </c>
      <c r="G27" s="8" t="s">
        <v>124</v>
      </c>
      <c r="H27" s="8" t="s">
        <v>198</v>
      </c>
      <c r="I27" s="8" t="s">
        <v>354</v>
      </c>
      <c r="J27" s="8" t="s">
        <v>353</v>
      </c>
      <c r="K27" s="48">
        <v>1</v>
      </c>
      <c r="L27" s="8" t="s">
        <v>20</v>
      </c>
      <c r="M27" s="8" t="s">
        <v>19</v>
      </c>
    </row>
    <row r="28" spans="1:13">
      <c r="A28" s="45"/>
      <c r="B28" s="45"/>
      <c r="C28" s="45" t="s">
        <v>157</v>
      </c>
      <c r="D28" s="198" t="s">
        <v>49</v>
      </c>
      <c r="E28" s="199"/>
      <c r="F28" s="199"/>
      <c r="G28" s="199"/>
      <c r="H28" s="199"/>
      <c r="I28" s="199"/>
      <c r="J28" s="200"/>
      <c r="K28" s="53">
        <f>K29*4*0.2666</f>
        <v>2.1328</v>
      </c>
      <c r="L28" s="8"/>
      <c r="M28" s="8"/>
    </row>
    <row r="29" spans="1:13" ht="123" customHeight="1">
      <c r="A29" s="3"/>
      <c r="B29" s="3"/>
      <c r="C29" s="3"/>
      <c r="D29" s="7" t="s">
        <v>130</v>
      </c>
      <c r="E29" s="8" t="s">
        <v>50</v>
      </c>
      <c r="F29" s="12" t="s">
        <v>133</v>
      </c>
      <c r="G29" s="8" t="s">
        <v>125</v>
      </c>
      <c r="H29" s="8" t="s">
        <v>355</v>
      </c>
      <c r="I29" s="8" t="s">
        <v>364</v>
      </c>
      <c r="J29" s="8" t="s">
        <v>365</v>
      </c>
      <c r="K29" s="46">
        <v>2</v>
      </c>
      <c r="L29" s="8" t="s">
        <v>460</v>
      </c>
      <c r="M29" s="8" t="s">
        <v>268</v>
      </c>
    </row>
    <row r="30" spans="1:13" ht="12.75" customHeight="1">
      <c r="A30" s="45"/>
      <c r="B30" s="45"/>
      <c r="C30" s="45" t="s">
        <v>158</v>
      </c>
      <c r="D30" s="201" t="s">
        <v>51</v>
      </c>
      <c r="E30" s="202"/>
      <c r="F30" s="202"/>
      <c r="G30" s="202"/>
      <c r="H30" s="202"/>
      <c r="I30" s="202"/>
      <c r="J30" s="203"/>
      <c r="K30" s="53">
        <f>K31*4*0.2666</f>
        <v>3.1992000000000003</v>
      </c>
      <c r="L30" s="8"/>
      <c r="M30" s="8"/>
    </row>
    <row r="31" spans="1:13" ht="180">
      <c r="A31" s="3"/>
      <c r="B31" s="3"/>
      <c r="C31" s="3"/>
      <c r="D31" s="7" t="s">
        <v>130</v>
      </c>
      <c r="E31" s="5" t="s">
        <v>52</v>
      </c>
      <c r="F31" s="12" t="s">
        <v>133</v>
      </c>
      <c r="G31" s="8" t="s">
        <v>126</v>
      </c>
      <c r="H31" s="8" t="s">
        <v>366</v>
      </c>
      <c r="I31" s="8" t="s">
        <v>367</v>
      </c>
      <c r="J31" s="8" t="s">
        <v>314</v>
      </c>
      <c r="K31" s="46">
        <v>3</v>
      </c>
      <c r="L31" s="8" t="s">
        <v>23</v>
      </c>
      <c r="M31" s="8" t="s">
        <v>24</v>
      </c>
    </row>
    <row r="32" spans="1:13">
      <c r="A32" s="45"/>
      <c r="B32" s="45"/>
      <c r="C32" s="45" t="s">
        <v>159</v>
      </c>
      <c r="D32" s="201" t="s">
        <v>53</v>
      </c>
      <c r="E32" s="202"/>
      <c r="F32" s="202"/>
      <c r="G32" s="202"/>
      <c r="H32" s="202"/>
      <c r="I32" s="202"/>
      <c r="J32" s="203"/>
      <c r="K32" s="52">
        <f>K33*4*0.1</f>
        <v>0</v>
      </c>
      <c r="L32" s="8"/>
      <c r="M32" s="8"/>
    </row>
    <row r="33" spans="1:13" ht="84">
      <c r="A33" s="3"/>
      <c r="B33" s="3"/>
      <c r="C33" s="3"/>
      <c r="D33" s="7" t="s">
        <v>130</v>
      </c>
      <c r="E33" s="8" t="s">
        <v>199</v>
      </c>
      <c r="F33" s="8" t="s">
        <v>133</v>
      </c>
      <c r="G33" s="8" t="s">
        <v>200</v>
      </c>
      <c r="H33" s="8" t="s">
        <v>315</v>
      </c>
      <c r="I33" s="8" t="s">
        <v>316</v>
      </c>
      <c r="J33" s="8" t="s">
        <v>317</v>
      </c>
      <c r="K33" s="46">
        <v>0</v>
      </c>
      <c r="L33" s="8" t="s">
        <v>461</v>
      </c>
      <c r="M33" s="8" t="s">
        <v>269</v>
      </c>
    </row>
    <row r="34" spans="1:13">
      <c r="A34" s="21"/>
      <c r="B34" s="21"/>
      <c r="C34" s="21" t="s">
        <v>160</v>
      </c>
      <c r="D34" s="192" t="s">
        <v>54</v>
      </c>
      <c r="E34" s="193"/>
      <c r="F34" s="193"/>
      <c r="G34" s="193"/>
      <c r="H34" s="193"/>
      <c r="I34" s="193"/>
      <c r="J34" s="194"/>
      <c r="K34" s="52">
        <f>K35*4*0.1</f>
        <v>0.4</v>
      </c>
      <c r="L34" s="8"/>
      <c r="M34" s="8"/>
    </row>
    <row r="35" spans="1:13" ht="123.75" customHeight="1">
      <c r="A35" s="3"/>
      <c r="B35" s="3"/>
      <c r="C35" s="3"/>
      <c r="D35" s="7" t="s">
        <v>130</v>
      </c>
      <c r="E35" s="5" t="s">
        <v>55</v>
      </c>
      <c r="F35" s="12" t="s">
        <v>133</v>
      </c>
      <c r="G35" s="8" t="s">
        <v>318</v>
      </c>
      <c r="H35" s="8" t="s">
        <v>323</v>
      </c>
      <c r="I35" s="19" t="s">
        <v>187</v>
      </c>
      <c r="J35" s="8" t="s">
        <v>56</v>
      </c>
      <c r="K35" s="48">
        <v>1</v>
      </c>
      <c r="L35" s="8" t="s">
        <v>462</v>
      </c>
      <c r="M35" s="8" t="s">
        <v>435</v>
      </c>
    </row>
    <row r="36" spans="1:13" ht="12" customHeight="1">
      <c r="A36" s="45"/>
      <c r="B36" s="110">
        <v>1.3</v>
      </c>
      <c r="C36" s="204" t="s">
        <v>161</v>
      </c>
      <c r="D36" s="205"/>
      <c r="E36" s="205"/>
      <c r="F36" s="205"/>
      <c r="G36" s="205"/>
      <c r="H36" s="205"/>
      <c r="I36" s="205"/>
      <c r="J36" s="206"/>
      <c r="K36" s="50">
        <f>(K37+K39+K41+K43+K45)*0.3*0.83333333</f>
        <v>0.99999999599999978</v>
      </c>
      <c r="L36" s="16"/>
      <c r="M36" s="16"/>
    </row>
    <row r="37" spans="1:13">
      <c r="A37" s="45"/>
      <c r="B37" s="45"/>
      <c r="C37" s="45" t="s">
        <v>162</v>
      </c>
      <c r="D37" s="198" t="s">
        <v>57</v>
      </c>
      <c r="E37" s="199"/>
      <c r="F37" s="199"/>
      <c r="G37" s="199"/>
      <c r="H37" s="199"/>
      <c r="I37" s="199"/>
      <c r="J37" s="200"/>
      <c r="K37" s="52">
        <f>K38*4*0.6</f>
        <v>2.4</v>
      </c>
      <c r="L37" s="8"/>
      <c r="M37" s="8"/>
    </row>
    <row r="38" spans="1:13" ht="125.25" customHeight="1">
      <c r="A38" s="3"/>
      <c r="B38" s="3"/>
      <c r="C38" s="3"/>
      <c r="D38" s="7" t="s">
        <v>130</v>
      </c>
      <c r="E38" s="8" t="s">
        <v>58</v>
      </c>
      <c r="F38" s="12" t="s">
        <v>133</v>
      </c>
      <c r="G38" s="8" t="s">
        <v>124</v>
      </c>
      <c r="H38" s="8" t="s">
        <v>325</v>
      </c>
      <c r="I38" s="8" t="s">
        <v>326</v>
      </c>
      <c r="J38" s="8" t="s">
        <v>327</v>
      </c>
      <c r="K38" s="46">
        <v>1</v>
      </c>
      <c r="L38" s="8" t="s">
        <v>409</v>
      </c>
      <c r="M38" s="8" t="s">
        <v>21</v>
      </c>
    </row>
    <row r="39" spans="1:13" ht="12.75" customHeight="1">
      <c r="A39" s="45"/>
      <c r="B39" s="45"/>
      <c r="C39" s="45" t="s">
        <v>163</v>
      </c>
      <c r="D39" s="201" t="s">
        <v>59</v>
      </c>
      <c r="E39" s="202"/>
      <c r="F39" s="202"/>
      <c r="G39" s="202"/>
      <c r="H39" s="202"/>
      <c r="I39" s="202"/>
      <c r="J39" s="203"/>
      <c r="K39" s="52">
        <f>K40*4*0.3</f>
        <v>1.2</v>
      </c>
      <c r="L39" s="8"/>
      <c r="M39" s="8"/>
    </row>
    <row r="40" spans="1:13" ht="132.75" customHeight="1">
      <c r="A40" s="3"/>
      <c r="B40" s="3"/>
      <c r="C40" s="3"/>
      <c r="D40" s="18" t="s">
        <v>130</v>
      </c>
      <c r="E40" s="8" t="s">
        <v>183</v>
      </c>
      <c r="F40" s="12" t="s">
        <v>133</v>
      </c>
      <c r="G40" s="8" t="s">
        <v>117</v>
      </c>
      <c r="H40" s="8" t="s">
        <v>328</v>
      </c>
      <c r="I40" s="8" t="s">
        <v>329</v>
      </c>
      <c r="J40" s="8" t="s">
        <v>330</v>
      </c>
      <c r="K40" s="46">
        <v>1</v>
      </c>
      <c r="L40" s="8" t="s">
        <v>464</v>
      </c>
      <c r="M40" s="8" t="s">
        <v>463</v>
      </c>
    </row>
    <row r="41" spans="1:13" ht="12.75" customHeight="1">
      <c r="A41" s="45"/>
      <c r="B41" s="45"/>
      <c r="C41" s="45" t="s">
        <v>164</v>
      </c>
      <c r="D41" s="201" t="s">
        <v>60</v>
      </c>
      <c r="E41" s="202"/>
      <c r="F41" s="202"/>
      <c r="G41" s="202"/>
      <c r="H41" s="202"/>
      <c r="I41" s="202"/>
      <c r="J41" s="203"/>
      <c r="K41" s="52">
        <f>K42*4*-0.1</f>
        <v>-0.8</v>
      </c>
      <c r="L41" s="8"/>
      <c r="M41" s="8"/>
    </row>
    <row r="42" spans="1:13" ht="102" customHeight="1">
      <c r="A42" s="3"/>
      <c r="B42" s="3"/>
      <c r="C42" s="3"/>
      <c r="D42" s="18" t="s">
        <v>130</v>
      </c>
      <c r="E42" s="8" t="s">
        <v>184</v>
      </c>
      <c r="F42" s="12" t="s">
        <v>133</v>
      </c>
      <c r="G42" s="8" t="s">
        <v>117</v>
      </c>
      <c r="H42" s="8" t="s">
        <v>400</v>
      </c>
      <c r="I42" s="19" t="s">
        <v>331</v>
      </c>
      <c r="J42" s="8" t="s">
        <v>332</v>
      </c>
      <c r="K42" s="46">
        <v>2</v>
      </c>
      <c r="L42" s="8" t="s">
        <v>410</v>
      </c>
      <c r="M42" s="8" t="s">
        <v>465</v>
      </c>
    </row>
    <row r="43" spans="1:13" ht="12.75" customHeight="1">
      <c r="A43" s="45"/>
      <c r="B43" s="45"/>
      <c r="C43" s="45" t="s">
        <v>165</v>
      </c>
      <c r="D43" s="201" t="s">
        <v>61</v>
      </c>
      <c r="E43" s="202"/>
      <c r="F43" s="202"/>
      <c r="G43" s="202"/>
      <c r="H43" s="202"/>
      <c r="I43" s="202"/>
      <c r="J43" s="203"/>
      <c r="K43" s="52">
        <f>K44*4*0.1</f>
        <v>0.8</v>
      </c>
      <c r="L43" s="8"/>
      <c r="M43" s="8"/>
    </row>
    <row r="44" spans="1:13" ht="61.5" customHeight="1">
      <c r="A44" s="3"/>
      <c r="B44" s="3"/>
      <c r="C44" s="3"/>
      <c r="D44" s="18" t="s">
        <v>130</v>
      </c>
      <c r="E44" s="8" t="s">
        <v>185</v>
      </c>
      <c r="F44" s="12" t="s">
        <v>133</v>
      </c>
      <c r="G44" s="8" t="s">
        <v>117</v>
      </c>
      <c r="H44" s="8" t="s">
        <v>383</v>
      </c>
      <c r="I44" s="19" t="s">
        <v>333</v>
      </c>
      <c r="J44" s="8" t="s">
        <v>334</v>
      </c>
      <c r="K44" s="46">
        <v>2</v>
      </c>
      <c r="L44" s="8" t="s">
        <v>271</v>
      </c>
      <c r="M44" s="8" t="s">
        <v>270</v>
      </c>
    </row>
    <row r="45" spans="1:13">
      <c r="A45" s="21"/>
      <c r="B45" s="21"/>
      <c r="C45" s="21" t="s">
        <v>166</v>
      </c>
      <c r="D45" s="192" t="s">
        <v>62</v>
      </c>
      <c r="E45" s="193"/>
      <c r="F45" s="193"/>
      <c r="G45" s="193"/>
      <c r="H45" s="193"/>
      <c r="I45" s="193"/>
      <c r="J45" s="194"/>
      <c r="K45" s="52">
        <f>K46*4*0.1</f>
        <v>0.4</v>
      </c>
      <c r="L45" s="8"/>
      <c r="M45" s="8"/>
    </row>
    <row r="46" spans="1:13" ht="123.75" customHeight="1">
      <c r="A46" s="3"/>
      <c r="B46" s="3"/>
      <c r="C46" s="3"/>
      <c r="D46" s="7" t="s">
        <v>130</v>
      </c>
      <c r="E46" s="5" t="s">
        <v>63</v>
      </c>
      <c r="F46" s="12" t="s">
        <v>133</v>
      </c>
      <c r="G46" s="8" t="s">
        <v>202</v>
      </c>
      <c r="H46" s="8" t="s">
        <v>335</v>
      </c>
      <c r="I46" s="8" t="s">
        <v>300</v>
      </c>
      <c r="J46" s="8" t="s">
        <v>64</v>
      </c>
      <c r="K46" s="48">
        <v>1</v>
      </c>
      <c r="L46" s="8" t="s">
        <v>462</v>
      </c>
      <c r="M46" s="8" t="s">
        <v>435</v>
      </c>
    </row>
  </sheetData>
  <customSheetViews>
    <customSheetView guid="{CAAA166C-6610-45E6-B022-369891574490}" fitToPage="1" topLeftCell="G1">
      <selection activeCell="K2" sqref="K2:N2"/>
      <pageMargins left="0.5" right="0.5" top="0.5" bottom="0.42" header="0.17" footer="0.22"/>
      <pageSetup scale="59" fitToHeight="5" orientation="landscape" r:id="rId1"/>
      <headerFooter alignWithMargins="0"/>
    </customSheetView>
    <customSheetView guid="{A6C775B4-2D7B-47C0-8BA7-F8D0B9E52BCD}" showPageBreaks="1" fitToPage="1" showRuler="0" topLeftCell="B43">
      <selection activeCell="L48" sqref="L48"/>
      <pageMargins left="0.5" right="0.5" top="0.5" bottom="0.42" header="0.17" footer="0.22"/>
      <pageSetup scale="59" fitToHeight="5" orientation="landscape" r:id="rId2"/>
      <headerFooter alignWithMargins="0"/>
    </customSheetView>
  </customSheetViews>
  <mergeCells count="20">
    <mergeCell ref="F3:J3"/>
    <mergeCell ref="A3:E4"/>
    <mergeCell ref="D7:J7"/>
    <mergeCell ref="D11:J11"/>
    <mergeCell ref="C36:J36"/>
    <mergeCell ref="D37:J37"/>
    <mergeCell ref="D39:J39"/>
    <mergeCell ref="D41:J41"/>
    <mergeCell ref="D16:J16"/>
    <mergeCell ref="D19:J19"/>
    <mergeCell ref="D21:J21"/>
    <mergeCell ref="D23:J23"/>
    <mergeCell ref="C25:J25"/>
    <mergeCell ref="D26:J26"/>
    <mergeCell ref="D43:J43"/>
    <mergeCell ref="D45:J45"/>
    <mergeCell ref="D28:J28"/>
    <mergeCell ref="D30:J30"/>
    <mergeCell ref="D32:J32"/>
    <mergeCell ref="D34:J34"/>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K20" sqref="K20"/>
    </sheetView>
  </sheetViews>
  <sheetFormatPr defaultRowHeight="12.75"/>
  <cols>
    <col min="1" max="1" width="3.7109375" style="112" customWidth="1"/>
    <col min="2" max="2" width="3.7109375" style="111" customWidth="1"/>
    <col min="3" max="3" width="5" style="112" customWidth="1"/>
    <col min="4" max="4" width="3.5703125" style="111" customWidth="1"/>
    <col min="5" max="5" width="21.7109375" style="113" customWidth="1"/>
    <col min="6" max="6" width="12.7109375" style="114" customWidth="1"/>
    <col min="7" max="7" width="21.42578125" style="114" customWidth="1"/>
    <col min="8" max="8" width="24.5703125" style="114" customWidth="1"/>
    <col min="9" max="9" width="22.42578125" style="114" customWidth="1"/>
    <col min="10" max="10" width="27.140625" style="114" customWidth="1"/>
    <col min="11" max="11" width="10" style="49" bestFit="1" customWidth="1"/>
    <col min="12" max="12" width="27.7109375" style="11" customWidth="1"/>
    <col min="13" max="13" width="19.42578125" style="11" customWidth="1"/>
  </cols>
  <sheetData>
    <row r="1" spans="1:13" ht="15.75">
      <c r="A1" s="72" t="s">
        <v>263</v>
      </c>
    </row>
    <row r="3" spans="1:13" s="2" customFormat="1" ht="15.75" customHeight="1">
      <c r="A3" s="234" t="s">
        <v>131</v>
      </c>
      <c r="B3" s="235"/>
      <c r="C3" s="235"/>
      <c r="D3" s="235"/>
      <c r="E3" s="236"/>
      <c r="F3" s="240" t="s">
        <v>132</v>
      </c>
      <c r="G3" s="241"/>
      <c r="H3" s="241"/>
      <c r="I3" s="241"/>
      <c r="J3" s="242"/>
      <c r="K3" s="60"/>
      <c r="L3" s="61"/>
      <c r="M3" s="61"/>
    </row>
    <row r="4" spans="1:13" s="2" customFormat="1" ht="27.75" customHeight="1" thickBot="1">
      <c r="A4" s="237"/>
      <c r="B4" s="238"/>
      <c r="C4" s="238"/>
      <c r="D4" s="238"/>
      <c r="E4" s="239"/>
      <c r="F4" s="115" t="s">
        <v>179</v>
      </c>
      <c r="G4" s="115" t="s">
        <v>182</v>
      </c>
      <c r="H4" s="115" t="s">
        <v>176</v>
      </c>
      <c r="I4" s="115" t="s">
        <v>177</v>
      </c>
      <c r="J4" s="116" t="s">
        <v>178</v>
      </c>
      <c r="K4" s="58" t="s">
        <v>173</v>
      </c>
      <c r="L4" s="58" t="s">
        <v>174</v>
      </c>
      <c r="M4" s="58" t="s">
        <v>175</v>
      </c>
    </row>
    <row r="5" spans="1:13" s="9" customFormat="1" ht="16.5" customHeight="1" thickTop="1">
      <c r="A5" s="117">
        <v>2</v>
      </c>
      <c r="B5" s="245" t="s">
        <v>142</v>
      </c>
      <c r="C5" s="246"/>
      <c r="D5" s="246"/>
      <c r="E5" s="246"/>
      <c r="F5" s="246"/>
      <c r="G5" s="246"/>
      <c r="H5" s="246"/>
      <c r="I5" s="246"/>
      <c r="J5" s="247"/>
      <c r="K5" s="137">
        <f>(K6+K13+K15+K28+K30)</f>
        <v>5.6022138114661448</v>
      </c>
      <c r="L5" s="138"/>
      <c r="M5" s="138"/>
    </row>
    <row r="6" spans="1:13" s="9" customFormat="1">
      <c r="A6" s="118"/>
      <c r="B6" s="119">
        <v>2.1</v>
      </c>
      <c r="C6" s="222" t="s">
        <v>143</v>
      </c>
      <c r="D6" s="223"/>
      <c r="E6" s="223"/>
      <c r="F6" s="223"/>
      <c r="G6" s="223"/>
      <c r="H6" s="223"/>
      <c r="I6" s="223"/>
      <c r="J6" s="224"/>
      <c r="K6" s="50">
        <f>((K8+K10+K12)*1.33)*0.25*0.83333333</f>
        <v>1.3854166611250001</v>
      </c>
      <c r="L6" s="43"/>
      <c r="M6" s="43"/>
    </row>
    <row r="7" spans="1:13" s="2" customFormat="1" ht="12">
      <c r="A7" s="120"/>
      <c r="B7" s="121"/>
      <c r="C7" s="120" t="s">
        <v>144</v>
      </c>
      <c r="D7" s="225" t="s">
        <v>65</v>
      </c>
      <c r="E7" s="226"/>
      <c r="F7" s="226"/>
      <c r="G7" s="226"/>
      <c r="H7" s="226"/>
      <c r="I7" s="226"/>
      <c r="J7" s="227"/>
      <c r="K7" s="45"/>
      <c r="L7" s="5"/>
      <c r="M7" s="5"/>
    </row>
    <row r="8" spans="1:13" s="2" customFormat="1" ht="95.25" customHeight="1">
      <c r="A8" s="122"/>
      <c r="B8" s="123"/>
      <c r="C8" s="122"/>
      <c r="D8" s="123" t="s">
        <v>130</v>
      </c>
      <c r="E8" s="124" t="s">
        <v>398</v>
      </c>
      <c r="F8" s="125" t="s">
        <v>133</v>
      </c>
      <c r="G8" s="24" t="s">
        <v>301</v>
      </c>
      <c r="H8" s="24" t="s">
        <v>272</v>
      </c>
      <c r="I8" s="24" t="s">
        <v>302</v>
      </c>
      <c r="J8" s="24" t="s">
        <v>303</v>
      </c>
      <c r="K8" s="46">
        <v>1</v>
      </c>
      <c r="L8" s="5" t="s">
        <v>191</v>
      </c>
      <c r="M8" s="5" t="s">
        <v>72</v>
      </c>
    </row>
    <row r="9" spans="1:13" s="2" customFormat="1" ht="12">
      <c r="A9" s="126"/>
      <c r="B9" s="127"/>
      <c r="C9" s="126" t="s">
        <v>145</v>
      </c>
      <c r="D9" s="228" t="s">
        <v>66</v>
      </c>
      <c r="E9" s="229"/>
      <c r="F9" s="229"/>
      <c r="G9" s="229"/>
      <c r="H9" s="229"/>
      <c r="I9" s="229"/>
      <c r="J9" s="230"/>
      <c r="K9" s="46"/>
      <c r="L9" s="5"/>
      <c r="M9" s="5"/>
    </row>
    <row r="10" spans="1:13" s="2" customFormat="1" ht="123" customHeight="1">
      <c r="A10" s="122"/>
      <c r="B10" s="123"/>
      <c r="C10" s="122"/>
      <c r="D10" s="123" t="s">
        <v>130</v>
      </c>
      <c r="E10" s="124" t="s">
        <v>67</v>
      </c>
      <c r="F10" s="24" t="s">
        <v>133</v>
      </c>
      <c r="G10" s="24" t="s">
        <v>395</v>
      </c>
      <c r="H10" s="24" t="s">
        <v>396</v>
      </c>
      <c r="I10" s="24" t="s">
        <v>68</v>
      </c>
      <c r="J10" s="24" t="s">
        <v>397</v>
      </c>
      <c r="K10" s="46">
        <v>2</v>
      </c>
      <c r="L10" s="5" t="s">
        <v>191</v>
      </c>
      <c r="M10" s="5" t="s">
        <v>72</v>
      </c>
    </row>
    <row r="11" spans="1:13" s="2" customFormat="1" ht="12">
      <c r="A11" s="126"/>
      <c r="B11" s="127"/>
      <c r="C11" s="126" t="s">
        <v>146</v>
      </c>
      <c r="D11" s="228" t="s">
        <v>69</v>
      </c>
      <c r="E11" s="229"/>
      <c r="F11" s="229"/>
      <c r="G11" s="229"/>
      <c r="H11" s="229"/>
      <c r="I11" s="229"/>
      <c r="J11" s="230"/>
      <c r="K11" s="46"/>
      <c r="L11" s="5"/>
      <c r="M11" s="5"/>
    </row>
    <row r="12" spans="1:13" s="2" customFormat="1" ht="132">
      <c r="A12" s="122"/>
      <c r="B12" s="123"/>
      <c r="C12" s="122"/>
      <c r="D12" s="123" t="s">
        <v>130</v>
      </c>
      <c r="E12" s="124" t="s">
        <v>70</v>
      </c>
      <c r="F12" s="24" t="s">
        <v>133</v>
      </c>
      <c r="G12" s="24" t="s">
        <v>384</v>
      </c>
      <c r="H12" s="24" t="s">
        <v>71</v>
      </c>
      <c r="I12" s="24" t="s">
        <v>73</v>
      </c>
      <c r="J12" s="24" t="s">
        <v>74</v>
      </c>
      <c r="K12" s="46">
        <v>2</v>
      </c>
      <c r="L12" s="8" t="s">
        <v>467</v>
      </c>
      <c r="M12" s="8" t="s">
        <v>466</v>
      </c>
    </row>
    <row r="13" spans="1:13" s="2" customFormat="1">
      <c r="A13" s="126"/>
      <c r="B13" s="119">
        <v>2.2000000000000002</v>
      </c>
      <c r="C13" s="222" t="s">
        <v>147</v>
      </c>
      <c r="D13" s="223"/>
      <c r="E13" s="223"/>
      <c r="F13" s="223"/>
      <c r="G13" s="223"/>
      <c r="H13" s="223"/>
      <c r="I13" s="223"/>
      <c r="J13" s="224"/>
      <c r="K13" s="50">
        <f>K14*0.83333333</f>
        <v>1.66666666</v>
      </c>
      <c r="L13" s="4"/>
      <c r="M13" s="43"/>
    </row>
    <row r="14" spans="1:13" s="2" customFormat="1" ht="64.5" customHeight="1">
      <c r="A14" s="122"/>
      <c r="B14" s="123"/>
      <c r="C14" s="128" t="s">
        <v>152</v>
      </c>
      <c r="D14" s="243" t="s">
        <v>75</v>
      </c>
      <c r="E14" s="244"/>
      <c r="F14" s="24" t="s">
        <v>133</v>
      </c>
      <c r="G14" s="24" t="s">
        <v>304</v>
      </c>
      <c r="H14" s="24" t="s">
        <v>305</v>
      </c>
      <c r="I14" s="24" t="s">
        <v>306</v>
      </c>
      <c r="J14" s="24" t="s">
        <v>307</v>
      </c>
      <c r="K14" s="46">
        <v>2</v>
      </c>
      <c r="L14" s="5" t="s">
        <v>321</v>
      </c>
      <c r="M14" s="5" t="s">
        <v>273</v>
      </c>
    </row>
    <row r="15" spans="1:13" s="2" customFormat="1" ht="12" customHeight="1">
      <c r="A15" s="126"/>
      <c r="B15" s="119">
        <v>2.2999999999999998</v>
      </c>
      <c r="C15" s="222" t="s">
        <v>148</v>
      </c>
      <c r="D15" s="223"/>
      <c r="E15" s="223"/>
      <c r="F15" s="223"/>
      <c r="G15" s="223"/>
      <c r="H15" s="223"/>
      <c r="I15" s="223"/>
      <c r="J15" s="224"/>
      <c r="K15" s="50">
        <f>(K16+K18+K24)*0.25*0.83333333</f>
        <v>0.88346383034114473</v>
      </c>
      <c r="L15" s="43"/>
      <c r="M15" s="43"/>
    </row>
    <row r="16" spans="1:13" s="2" customFormat="1" ht="12" customHeight="1">
      <c r="A16" s="126"/>
      <c r="B16" s="127"/>
      <c r="C16" s="126" t="s">
        <v>287</v>
      </c>
      <c r="D16" s="228" t="s">
        <v>76</v>
      </c>
      <c r="E16" s="229"/>
      <c r="F16" s="229"/>
      <c r="G16" s="229"/>
      <c r="H16" s="229"/>
      <c r="I16" s="229"/>
      <c r="J16" s="230"/>
      <c r="K16" s="47">
        <f>K17*4*0.13333</f>
        <v>1.59996</v>
      </c>
      <c r="L16" s="5"/>
      <c r="M16" s="5"/>
    </row>
    <row r="17" spans="1:13" s="2" customFormat="1" ht="48">
      <c r="A17" s="122"/>
      <c r="B17" s="123"/>
      <c r="C17" s="122"/>
      <c r="D17" s="123" t="s">
        <v>130</v>
      </c>
      <c r="E17" s="124" t="s">
        <v>167</v>
      </c>
      <c r="F17" s="24" t="s">
        <v>133</v>
      </c>
      <c r="G17" s="24" t="s">
        <v>77</v>
      </c>
      <c r="H17" s="24" t="s">
        <v>78</v>
      </c>
      <c r="I17" s="24" t="s">
        <v>79</v>
      </c>
      <c r="J17" s="24" t="s">
        <v>80</v>
      </c>
      <c r="K17" s="46">
        <v>3</v>
      </c>
      <c r="L17" s="5" t="s">
        <v>468</v>
      </c>
      <c r="M17" s="5" t="s">
        <v>0</v>
      </c>
    </row>
    <row r="18" spans="1:13" s="2" customFormat="1" ht="12" customHeight="1">
      <c r="A18" s="126"/>
      <c r="B18" s="127"/>
      <c r="C18" s="126" t="s">
        <v>288</v>
      </c>
      <c r="D18" s="228" t="s">
        <v>81</v>
      </c>
      <c r="E18" s="229"/>
      <c r="F18" s="229"/>
      <c r="G18" s="229"/>
      <c r="H18" s="229"/>
      <c r="I18" s="229"/>
      <c r="J18" s="230"/>
      <c r="K18" s="47">
        <f>((K19*2)+(K20*0.5)+(K21*0.5)+(K22*2)+(K23))*0.6666666*0.466</f>
        <v>2.6406664026</v>
      </c>
      <c r="L18" s="5"/>
      <c r="M18" s="5"/>
    </row>
    <row r="19" spans="1:13" s="2" customFormat="1" ht="36">
      <c r="A19" s="122"/>
      <c r="B19" s="123"/>
      <c r="C19" s="122"/>
      <c r="D19" s="123" t="s">
        <v>130</v>
      </c>
      <c r="E19" s="124" t="s">
        <v>82</v>
      </c>
      <c r="F19" s="24" t="s">
        <v>133</v>
      </c>
      <c r="G19" s="24" t="s">
        <v>168</v>
      </c>
      <c r="H19" s="24" t="s">
        <v>385</v>
      </c>
      <c r="I19" s="24" t="s">
        <v>386</v>
      </c>
      <c r="J19" s="24" t="s">
        <v>387</v>
      </c>
      <c r="K19" s="46">
        <v>1</v>
      </c>
      <c r="L19" s="5" t="s">
        <v>1</v>
      </c>
      <c r="M19" s="5" t="s">
        <v>14</v>
      </c>
    </row>
    <row r="20" spans="1:13" s="9" customFormat="1" ht="36">
      <c r="A20" s="129"/>
      <c r="B20" s="130"/>
      <c r="C20" s="129"/>
      <c r="D20" s="130" t="s">
        <v>134</v>
      </c>
      <c r="E20" s="131" t="s">
        <v>368</v>
      </c>
      <c r="F20" s="132" t="s">
        <v>133</v>
      </c>
      <c r="G20" s="132" t="s">
        <v>373</v>
      </c>
      <c r="H20" s="132" t="s">
        <v>372</v>
      </c>
      <c r="I20" s="132" t="s">
        <v>371</v>
      </c>
      <c r="J20" s="132" t="s">
        <v>388</v>
      </c>
      <c r="K20" s="48">
        <v>1</v>
      </c>
      <c r="L20" s="23" t="s">
        <v>468</v>
      </c>
      <c r="M20" s="5" t="s">
        <v>0</v>
      </c>
    </row>
    <row r="21" spans="1:13" s="2" customFormat="1" ht="24">
      <c r="A21" s="122"/>
      <c r="B21" s="123"/>
      <c r="C21" s="122"/>
      <c r="D21" s="123" t="s">
        <v>149</v>
      </c>
      <c r="E21" s="124" t="s">
        <v>369</v>
      </c>
      <c r="F21" s="24" t="s">
        <v>133</v>
      </c>
      <c r="G21" s="24" t="s">
        <v>168</v>
      </c>
      <c r="H21" s="133"/>
      <c r="I21" s="24"/>
      <c r="J21" s="24" t="s">
        <v>169</v>
      </c>
      <c r="K21" s="46">
        <v>0</v>
      </c>
      <c r="L21" s="5" t="s">
        <v>2</v>
      </c>
      <c r="M21" s="5" t="s">
        <v>3</v>
      </c>
    </row>
    <row r="22" spans="1:13" s="2" customFormat="1" ht="48">
      <c r="A22" s="122"/>
      <c r="B22" s="123"/>
      <c r="C22" s="122"/>
      <c r="D22" s="123" t="s">
        <v>137</v>
      </c>
      <c r="E22" s="124" t="s">
        <v>370</v>
      </c>
      <c r="F22" s="24" t="s">
        <v>133</v>
      </c>
      <c r="G22" s="24" t="s">
        <v>389</v>
      </c>
      <c r="H22" s="24" t="s">
        <v>390</v>
      </c>
      <c r="I22" s="24" t="s">
        <v>391</v>
      </c>
      <c r="J22" s="24" t="s">
        <v>83</v>
      </c>
      <c r="K22" s="46">
        <v>3</v>
      </c>
      <c r="L22" s="5" t="s">
        <v>4</v>
      </c>
      <c r="M22" s="5" t="s">
        <v>5</v>
      </c>
    </row>
    <row r="23" spans="1:13" s="2" customFormat="1" ht="36">
      <c r="A23" s="122"/>
      <c r="B23" s="123"/>
      <c r="C23" s="122"/>
      <c r="D23" s="123" t="s">
        <v>150</v>
      </c>
      <c r="E23" s="124" t="s">
        <v>374</v>
      </c>
      <c r="F23" s="134" t="s">
        <v>133</v>
      </c>
      <c r="G23" s="24" t="s">
        <v>168</v>
      </c>
      <c r="H23" s="133"/>
      <c r="I23" s="24"/>
      <c r="J23" s="24" t="s">
        <v>169</v>
      </c>
      <c r="K23" s="46">
        <v>0</v>
      </c>
      <c r="L23" s="5" t="s">
        <v>299</v>
      </c>
      <c r="M23" s="5"/>
    </row>
    <row r="24" spans="1:13" s="2" customFormat="1" ht="12">
      <c r="A24" s="126"/>
      <c r="B24" s="127"/>
      <c r="C24" s="126" t="s">
        <v>84</v>
      </c>
      <c r="D24" s="231" t="s">
        <v>85</v>
      </c>
      <c r="E24" s="232"/>
      <c r="F24" s="232"/>
      <c r="G24" s="232"/>
      <c r="H24" s="232"/>
      <c r="I24" s="232"/>
      <c r="J24" s="233"/>
      <c r="K24" s="47">
        <f>(K25+K26+K27)*1.3333*0.4</f>
        <v>0</v>
      </c>
      <c r="L24" s="5"/>
      <c r="M24" s="5"/>
    </row>
    <row r="25" spans="1:13" s="2" customFormat="1" ht="60">
      <c r="A25" s="122"/>
      <c r="B25" s="123"/>
      <c r="C25" s="122"/>
      <c r="D25" s="123" t="s">
        <v>130</v>
      </c>
      <c r="E25" s="124" t="s">
        <v>375</v>
      </c>
      <c r="F25" s="24" t="s">
        <v>133</v>
      </c>
      <c r="G25" s="24" t="s">
        <v>168</v>
      </c>
      <c r="H25" s="135" t="s">
        <v>392</v>
      </c>
      <c r="I25" s="24" t="s">
        <v>376</v>
      </c>
      <c r="J25" s="24" t="s">
        <v>308</v>
      </c>
      <c r="K25" s="46">
        <v>0</v>
      </c>
      <c r="L25" s="5" t="s">
        <v>6</v>
      </c>
      <c r="M25" s="5" t="s">
        <v>7</v>
      </c>
    </row>
    <row r="26" spans="1:13" s="2" customFormat="1" ht="24">
      <c r="A26" s="122"/>
      <c r="B26" s="123"/>
      <c r="C26" s="122"/>
      <c r="D26" s="123" t="s">
        <v>134</v>
      </c>
      <c r="E26" s="124" t="s">
        <v>151</v>
      </c>
      <c r="F26" s="24" t="s">
        <v>133</v>
      </c>
      <c r="G26" s="24" t="s">
        <v>168</v>
      </c>
      <c r="H26" s="124" t="s">
        <v>392</v>
      </c>
      <c r="I26" s="24" t="s">
        <v>376</v>
      </c>
      <c r="J26" s="24" t="s">
        <v>308</v>
      </c>
      <c r="K26" s="46">
        <v>0</v>
      </c>
      <c r="L26" s="5" t="s">
        <v>274</v>
      </c>
      <c r="M26" s="5" t="s">
        <v>275</v>
      </c>
    </row>
    <row r="27" spans="1:13" s="2" customFormat="1" ht="36">
      <c r="A27" s="122"/>
      <c r="B27" s="123"/>
      <c r="C27" s="122"/>
      <c r="D27" s="123" t="s">
        <v>149</v>
      </c>
      <c r="E27" s="124" t="s">
        <v>377</v>
      </c>
      <c r="F27" s="24" t="s">
        <v>133</v>
      </c>
      <c r="G27" s="24" t="s">
        <v>168</v>
      </c>
      <c r="H27" s="135" t="s">
        <v>378</v>
      </c>
      <c r="I27" s="24" t="s">
        <v>379</v>
      </c>
      <c r="J27" s="24" t="s">
        <v>380</v>
      </c>
      <c r="K27" s="46">
        <v>0</v>
      </c>
      <c r="L27" s="5" t="s">
        <v>274</v>
      </c>
      <c r="M27" s="5" t="s">
        <v>275</v>
      </c>
    </row>
    <row r="28" spans="1:13" s="1" customFormat="1">
      <c r="A28" s="136"/>
      <c r="B28" s="119">
        <v>2.4</v>
      </c>
      <c r="C28" s="219" t="s">
        <v>381</v>
      </c>
      <c r="D28" s="220"/>
      <c r="E28" s="220"/>
      <c r="F28" s="220"/>
      <c r="G28" s="220"/>
      <c r="H28" s="220"/>
      <c r="I28" s="220"/>
      <c r="J28" s="221"/>
      <c r="K28" s="50">
        <f>K29*4*0.1*0.83333333</f>
        <v>0.66666666400000008</v>
      </c>
      <c r="L28" s="44"/>
      <c r="M28" s="44"/>
    </row>
    <row r="29" spans="1:13" s="2" customFormat="1" ht="96">
      <c r="A29" s="122"/>
      <c r="B29" s="123"/>
      <c r="C29" s="122"/>
      <c r="D29" s="123" t="s">
        <v>130</v>
      </c>
      <c r="E29" s="124" t="s">
        <v>312</v>
      </c>
      <c r="F29" s="24" t="s">
        <v>133</v>
      </c>
      <c r="G29" s="24" t="s">
        <v>393</v>
      </c>
      <c r="H29" s="24" t="s">
        <v>170</v>
      </c>
      <c r="I29" s="24" t="s">
        <v>394</v>
      </c>
      <c r="J29" s="24" t="s">
        <v>309</v>
      </c>
      <c r="K29" s="46">
        <v>2</v>
      </c>
      <c r="L29" s="5" t="s">
        <v>8</v>
      </c>
      <c r="M29" s="5" t="s">
        <v>276</v>
      </c>
    </row>
    <row r="30" spans="1:13" s="1" customFormat="1">
      <c r="A30" s="136"/>
      <c r="B30" s="119">
        <v>2.5</v>
      </c>
      <c r="C30" s="219" t="s">
        <v>382</v>
      </c>
      <c r="D30" s="220"/>
      <c r="E30" s="220"/>
      <c r="F30" s="220"/>
      <c r="G30" s="220"/>
      <c r="H30" s="220"/>
      <c r="I30" s="220"/>
      <c r="J30" s="221"/>
      <c r="K30" s="50">
        <f>K31*4*0.15*0.83333333</f>
        <v>0.99999999599999989</v>
      </c>
      <c r="L30" s="44"/>
      <c r="M30" s="44"/>
    </row>
    <row r="31" spans="1:13" s="2" customFormat="1" ht="65.25" customHeight="1">
      <c r="A31" s="122"/>
      <c r="B31" s="123"/>
      <c r="C31" s="122"/>
      <c r="D31" s="123" t="s">
        <v>130</v>
      </c>
      <c r="E31" s="124" t="s">
        <v>313</v>
      </c>
      <c r="F31" s="24" t="s">
        <v>133</v>
      </c>
      <c r="G31" s="24" t="s">
        <v>310</v>
      </c>
      <c r="H31" s="24" t="s">
        <v>203</v>
      </c>
      <c r="I31" s="24" t="s">
        <v>311</v>
      </c>
      <c r="J31" s="24" t="s">
        <v>86</v>
      </c>
      <c r="K31" s="46">
        <v>2</v>
      </c>
      <c r="L31" s="5" t="s">
        <v>9</v>
      </c>
      <c r="M31" s="5" t="s">
        <v>10</v>
      </c>
    </row>
  </sheetData>
  <customSheetViews>
    <customSheetView guid="{CAAA166C-6610-45E6-B022-369891574490}" topLeftCell="D11">
      <selection activeCell="N12" sqref="N12"/>
      <pageMargins left="0.75" right="0.75" top="1" bottom="1" header="0.5" footer="0.5"/>
      <pageSetup orientation="landscape" r:id="rId1"/>
      <headerFooter alignWithMargins="0"/>
    </customSheetView>
    <customSheetView guid="{A6C775B4-2D7B-47C0-8BA7-F8D0B9E52BCD}" showPageBreaks="1" showRuler="0" topLeftCell="A11">
      <selection activeCell="H22" sqref="H22"/>
      <pageMargins left="0.75" right="0.75" top="1" bottom="1" header="0.5" footer="0.5"/>
      <pageSetup orientation="landscape" r:id="rId2"/>
      <headerFooter alignWithMargins="0"/>
    </customSheetView>
  </customSheetViews>
  <mergeCells count="15">
    <mergeCell ref="A3:E4"/>
    <mergeCell ref="F3:J3"/>
    <mergeCell ref="D14:E14"/>
    <mergeCell ref="B5:J5"/>
    <mergeCell ref="C13:J13"/>
    <mergeCell ref="C28:J28"/>
    <mergeCell ref="C30:J30"/>
    <mergeCell ref="C6:J6"/>
    <mergeCell ref="D7:J7"/>
    <mergeCell ref="D9:J9"/>
    <mergeCell ref="D11:J11"/>
    <mergeCell ref="C15:J15"/>
    <mergeCell ref="D16:J16"/>
    <mergeCell ref="D18:J18"/>
    <mergeCell ref="D24:J24"/>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J79"/>
  <sheetViews>
    <sheetView workbookViewId="0">
      <selection activeCell="D30" sqref="D30"/>
    </sheetView>
  </sheetViews>
  <sheetFormatPr defaultRowHeight="15"/>
  <cols>
    <col min="1" max="1" width="8.140625" style="25" customWidth="1"/>
    <col min="2" max="2" width="20.140625" style="25" customWidth="1"/>
    <col min="3" max="3" width="19.28515625" style="29" customWidth="1"/>
    <col min="4" max="4" width="44.42578125" style="25" customWidth="1"/>
    <col min="5" max="5" width="12.85546875" style="26" customWidth="1"/>
    <col min="6" max="6" width="13.5703125" style="26" customWidth="1"/>
    <col min="7" max="7" width="19.5703125" style="26" bestFit="1" customWidth="1"/>
    <col min="8" max="8" width="15.85546875" style="55" bestFit="1" customWidth="1"/>
    <col min="9" max="9" width="18.42578125" style="25" customWidth="1"/>
    <col min="10" max="10" width="18.85546875" style="25" customWidth="1"/>
    <col min="11" max="16384" width="9.140625" style="25"/>
  </cols>
  <sheetData>
    <row r="1" spans="1:10" ht="15.75">
      <c r="A1" s="72" t="s">
        <v>263</v>
      </c>
    </row>
    <row r="2" spans="1:10" ht="15.75" thickBot="1"/>
    <row r="3" spans="1:10" s="42" customFormat="1" ht="23.25" customHeight="1" thickBot="1">
      <c r="A3" s="139" t="s">
        <v>204</v>
      </c>
      <c r="B3" s="139" t="s">
        <v>401</v>
      </c>
      <c r="C3" s="251"/>
      <c r="D3" s="252"/>
      <c r="E3" s="62" t="s">
        <v>87</v>
      </c>
      <c r="F3" s="62" t="s">
        <v>173</v>
      </c>
      <c r="G3" s="62" t="s">
        <v>182</v>
      </c>
      <c r="H3" s="62" t="s">
        <v>176</v>
      </c>
      <c r="I3" s="62" t="s">
        <v>177</v>
      </c>
      <c r="J3" s="140" t="s">
        <v>178</v>
      </c>
    </row>
    <row r="4" spans="1:10">
      <c r="A4" s="141" t="s">
        <v>414</v>
      </c>
      <c r="B4" s="142"/>
      <c r="C4" s="142"/>
      <c r="D4" s="142"/>
      <c r="E4" s="143"/>
      <c r="F4" s="144">
        <f>F5+F8</f>
        <v>7.5065</v>
      </c>
      <c r="G4" s="145"/>
      <c r="H4" s="145"/>
      <c r="I4" s="145"/>
      <c r="J4" s="146"/>
    </row>
    <row r="5" spans="1:10" s="42" customFormat="1" ht="18" customHeight="1">
      <c r="A5" s="147"/>
      <c r="B5" s="148" t="s">
        <v>88</v>
      </c>
      <c r="C5" s="149"/>
      <c r="D5" s="149"/>
      <c r="E5" s="150"/>
      <c r="F5" s="151">
        <f>(F6+F7)*0.8333</f>
        <v>4.1665000000000001</v>
      </c>
      <c r="G5" s="152"/>
      <c r="H5" s="152"/>
      <c r="I5" s="152"/>
      <c r="J5" s="152"/>
    </row>
    <row r="6" spans="1:10" s="30" customFormat="1" ht="28.5" customHeight="1">
      <c r="A6" s="153"/>
      <c r="B6" s="153"/>
      <c r="C6" s="253" t="s">
        <v>89</v>
      </c>
      <c r="D6" s="254"/>
      <c r="E6" s="154">
        <v>0.5</v>
      </c>
      <c r="F6" s="154">
        <v>3</v>
      </c>
      <c r="G6" s="155"/>
      <c r="H6" s="155" t="s">
        <v>90</v>
      </c>
      <c r="I6" s="155" t="s">
        <v>91</v>
      </c>
      <c r="J6" s="155" t="s">
        <v>92</v>
      </c>
    </row>
    <row r="7" spans="1:10" ht="51" customHeight="1">
      <c r="A7" s="153"/>
      <c r="B7" s="153"/>
      <c r="C7" s="253" t="s">
        <v>93</v>
      </c>
      <c r="D7" s="254"/>
      <c r="E7" s="154">
        <v>0.5</v>
      </c>
      <c r="F7" s="156">
        <v>2</v>
      </c>
      <c r="G7" s="155"/>
      <c r="H7" s="155" t="s">
        <v>94</v>
      </c>
      <c r="I7" s="155" t="s">
        <v>95</v>
      </c>
      <c r="J7" s="155" t="s">
        <v>96</v>
      </c>
    </row>
    <row r="8" spans="1:10" ht="17.25" customHeight="1">
      <c r="A8" s="147"/>
      <c r="B8" s="148" t="s">
        <v>97</v>
      </c>
      <c r="C8" s="149"/>
      <c r="D8" s="149"/>
      <c r="E8" s="150"/>
      <c r="F8" s="151">
        <f>F9*1.67</f>
        <v>3.34</v>
      </c>
      <c r="G8" s="157"/>
      <c r="H8" s="157"/>
      <c r="I8" s="157"/>
      <c r="J8" s="157"/>
    </row>
    <row r="9" spans="1:10" ht="39" customHeight="1" thickBot="1">
      <c r="A9" s="158"/>
      <c r="B9" s="158"/>
      <c r="C9" s="255"/>
      <c r="D9" s="255"/>
      <c r="E9" s="159">
        <v>1</v>
      </c>
      <c r="F9" s="160">
        <v>2</v>
      </c>
      <c r="G9" s="161" t="s">
        <v>98</v>
      </c>
      <c r="H9" s="161" t="s">
        <v>99</v>
      </c>
      <c r="I9" s="161" t="s">
        <v>100</v>
      </c>
      <c r="J9" s="161" t="s">
        <v>101</v>
      </c>
    </row>
    <row r="10" spans="1:10">
      <c r="A10" s="31"/>
      <c r="B10" s="27"/>
      <c r="C10" s="32"/>
      <c r="D10" s="27"/>
      <c r="E10" s="28"/>
      <c r="F10" s="28"/>
      <c r="G10" s="28"/>
      <c r="H10" s="25"/>
    </row>
    <row r="11" spans="1:10">
      <c r="A11" s="31"/>
      <c r="B11" s="27"/>
      <c r="C11" s="32"/>
      <c r="D11" s="27"/>
      <c r="E11" s="28"/>
      <c r="F11" s="28"/>
      <c r="G11" s="28"/>
      <c r="H11" s="25"/>
    </row>
    <row r="12" spans="1:10" s="180" customFormat="1" ht="36.75" customHeight="1">
      <c r="A12" s="179"/>
      <c r="B12" s="189" t="s">
        <v>297</v>
      </c>
      <c r="C12" s="250" t="s">
        <v>363</v>
      </c>
      <c r="D12" s="250"/>
      <c r="E12" s="250"/>
      <c r="F12" s="250"/>
      <c r="G12" s="250"/>
      <c r="H12" s="250"/>
      <c r="I12" s="250"/>
      <c r="J12" s="250"/>
    </row>
    <row r="13" spans="1:10" s="180" customFormat="1">
      <c r="B13" s="189" t="s">
        <v>298</v>
      </c>
      <c r="C13" s="250" t="s">
        <v>362</v>
      </c>
      <c r="D13" s="250"/>
      <c r="E13" s="250"/>
      <c r="F13" s="250"/>
      <c r="G13" s="250"/>
      <c r="H13" s="250"/>
      <c r="I13" s="250"/>
      <c r="J13" s="250"/>
    </row>
    <row r="14" spans="1:10" ht="15.75">
      <c r="B14" s="162"/>
      <c r="C14" s="71"/>
      <c r="H14" s="25"/>
    </row>
    <row r="15" spans="1:10" ht="15.75" thickBot="1">
      <c r="H15" s="25"/>
    </row>
    <row r="16" spans="1:10" s="29" customFormat="1" ht="28.5" customHeight="1" thickBot="1">
      <c r="A16" s="163" t="s">
        <v>207</v>
      </c>
      <c r="B16" s="163" t="s">
        <v>102</v>
      </c>
      <c r="C16" s="163" t="s">
        <v>208</v>
      </c>
      <c r="D16" s="163" t="s">
        <v>103</v>
      </c>
      <c r="E16" s="163" t="s">
        <v>209</v>
      </c>
      <c r="F16" s="164" t="s">
        <v>293</v>
      </c>
      <c r="G16" s="164" t="s">
        <v>294</v>
      </c>
      <c r="H16" s="164" t="s">
        <v>104</v>
      </c>
    </row>
    <row r="17" spans="1:8" ht="15.75" thickBot="1">
      <c r="A17" s="165">
        <v>0</v>
      </c>
      <c r="B17" s="166" t="s">
        <v>210</v>
      </c>
      <c r="C17" s="166" t="s">
        <v>210</v>
      </c>
      <c r="D17" s="166" t="s">
        <v>211</v>
      </c>
      <c r="E17" s="167">
        <v>27470</v>
      </c>
      <c r="F17" s="168" t="s">
        <v>169</v>
      </c>
      <c r="G17" s="169" t="s">
        <v>361</v>
      </c>
      <c r="H17" s="169" t="s">
        <v>356</v>
      </c>
    </row>
    <row r="18" spans="1:8">
      <c r="A18" s="63">
        <v>1</v>
      </c>
      <c r="B18" s="33" t="s">
        <v>212</v>
      </c>
      <c r="C18" s="33" t="s">
        <v>212</v>
      </c>
      <c r="D18" s="33" t="s">
        <v>213</v>
      </c>
      <c r="E18" s="34">
        <v>1001</v>
      </c>
      <c r="F18" s="170"/>
      <c r="G18" s="171"/>
      <c r="H18" s="171"/>
    </row>
    <row r="19" spans="1:8" ht="15.75" thickBot="1">
      <c r="A19" s="64">
        <v>1</v>
      </c>
      <c r="B19" s="35" t="s">
        <v>212</v>
      </c>
      <c r="C19" s="35" t="s">
        <v>212</v>
      </c>
      <c r="D19" s="35" t="s">
        <v>214</v>
      </c>
      <c r="E19" s="36">
        <v>470</v>
      </c>
      <c r="F19" s="172"/>
      <c r="G19" s="173"/>
      <c r="H19" s="173"/>
    </row>
    <row r="20" spans="1:8" ht="13.5" customHeight="1">
      <c r="A20" s="63">
        <v>2</v>
      </c>
      <c r="B20" s="33" t="s">
        <v>215</v>
      </c>
      <c r="C20" s="33" t="s">
        <v>215</v>
      </c>
      <c r="D20" s="33" t="s">
        <v>216</v>
      </c>
      <c r="E20" s="34">
        <v>125</v>
      </c>
      <c r="F20" s="170"/>
      <c r="G20" s="171"/>
      <c r="H20" s="171"/>
    </row>
    <row r="21" spans="1:8" ht="14.25" customHeight="1">
      <c r="A21" s="65">
        <v>2</v>
      </c>
      <c r="B21" s="37" t="s">
        <v>215</v>
      </c>
      <c r="C21" s="37" t="s">
        <v>215</v>
      </c>
      <c r="D21" s="37" t="s">
        <v>217</v>
      </c>
      <c r="E21" s="38">
        <v>100</v>
      </c>
      <c r="F21" s="174"/>
      <c r="G21" s="175"/>
      <c r="H21" s="175"/>
    </row>
    <row r="22" spans="1:8">
      <c r="A22" s="65">
        <v>2</v>
      </c>
      <c r="B22" s="37" t="s">
        <v>215</v>
      </c>
      <c r="C22" s="37" t="s">
        <v>218</v>
      </c>
      <c r="D22" s="37" t="s">
        <v>219</v>
      </c>
      <c r="E22" s="38">
        <v>1158</v>
      </c>
      <c r="F22" s="174"/>
      <c r="G22" s="175"/>
      <c r="H22" s="175"/>
    </row>
    <row r="23" spans="1:8">
      <c r="A23" s="65">
        <v>2</v>
      </c>
      <c r="B23" s="37" t="s">
        <v>215</v>
      </c>
      <c r="C23" s="37" t="s">
        <v>218</v>
      </c>
      <c r="D23" s="37" t="s">
        <v>220</v>
      </c>
      <c r="E23" s="38">
        <v>295</v>
      </c>
      <c r="F23" s="174"/>
      <c r="G23" s="175"/>
      <c r="H23" s="175"/>
    </row>
    <row r="24" spans="1:8">
      <c r="A24" s="65">
        <v>2</v>
      </c>
      <c r="B24" s="37" t="s">
        <v>215</v>
      </c>
      <c r="C24" s="37" t="s">
        <v>218</v>
      </c>
      <c r="D24" s="37" t="s">
        <v>221</v>
      </c>
      <c r="E24" s="38">
        <v>2329</v>
      </c>
      <c r="F24" s="174"/>
      <c r="G24" s="175"/>
      <c r="H24" s="175"/>
    </row>
    <row r="25" spans="1:8">
      <c r="A25" s="65">
        <v>2</v>
      </c>
      <c r="B25" s="37" t="s">
        <v>215</v>
      </c>
      <c r="C25" s="37" t="s">
        <v>215</v>
      </c>
      <c r="D25" s="37" t="s">
        <v>222</v>
      </c>
      <c r="E25" s="38">
        <v>735</v>
      </c>
      <c r="F25" s="174"/>
      <c r="G25" s="175"/>
      <c r="H25" s="175"/>
    </row>
    <row r="26" spans="1:8" ht="15.75" thickBot="1">
      <c r="A26" s="64">
        <v>2</v>
      </c>
      <c r="B26" s="35" t="s">
        <v>215</v>
      </c>
      <c r="C26" s="35" t="s">
        <v>215</v>
      </c>
      <c r="D26" s="35" t="s">
        <v>223</v>
      </c>
      <c r="E26" s="36">
        <v>285</v>
      </c>
      <c r="F26" s="172"/>
      <c r="G26" s="173"/>
      <c r="H26" s="173"/>
    </row>
    <row r="27" spans="1:8">
      <c r="A27" s="63">
        <v>3</v>
      </c>
      <c r="B27" s="33" t="s">
        <v>225</v>
      </c>
      <c r="C27" s="33" t="s">
        <v>225</v>
      </c>
      <c r="D27" s="33" t="s">
        <v>224</v>
      </c>
      <c r="E27" s="34"/>
      <c r="F27" s="170"/>
      <c r="G27" s="171"/>
      <c r="H27" s="171"/>
    </row>
    <row r="28" spans="1:8">
      <c r="A28" s="63">
        <v>3</v>
      </c>
      <c r="B28" s="33" t="s">
        <v>225</v>
      </c>
      <c r="C28" s="33" t="s">
        <v>225</v>
      </c>
      <c r="D28" s="33" t="s">
        <v>226</v>
      </c>
      <c r="E28" s="34">
        <v>282</v>
      </c>
      <c r="F28" s="170"/>
      <c r="G28" s="171"/>
      <c r="H28" s="171"/>
    </row>
    <row r="29" spans="1:8">
      <c r="A29" s="65">
        <v>3</v>
      </c>
      <c r="B29" s="37" t="s">
        <v>225</v>
      </c>
      <c r="C29" s="37" t="s">
        <v>225</v>
      </c>
      <c r="D29" s="37" t="s">
        <v>227</v>
      </c>
      <c r="E29" s="38">
        <v>1559</v>
      </c>
      <c r="F29" s="174" t="s">
        <v>169</v>
      </c>
      <c r="G29" s="175" t="s">
        <v>361</v>
      </c>
      <c r="H29" s="175" t="s">
        <v>356</v>
      </c>
    </row>
    <row r="30" spans="1:8">
      <c r="A30" s="65">
        <v>3</v>
      </c>
      <c r="B30" s="37" t="s">
        <v>225</v>
      </c>
      <c r="C30" s="37" t="s">
        <v>228</v>
      </c>
      <c r="D30" s="37" t="s">
        <v>229</v>
      </c>
      <c r="E30" s="38">
        <v>7906</v>
      </c>
      <c r="F30" s="174"/>
      <c r="G30" s="175"/>
      <c r="H30" s="175"/>
    </row>
    <row r="31" spans="1:8">
      <c r="A31" s="65">
        <v>3</v>
      </c>
      <c r="B31" s="37" t="s">
        <v>225</v>
      </c>
      <c r="C31" s="37" t="s">
        <v>228</v>
      </c>
      <c r="D31" s="37" t="s">
        <v>105</v>
      </c>
      <c r="E31" s="38">
        <v>14211</v>
      </c>
      <c r="F31" s="174" t="s">
        <v>169</v>
      </c>
      <c r="G31" s="175" t="s">
        <v>361</v>
      </c>
      <c r="H31" s="175" t="s">
        <v>359</v>
      </c>
    </row>
    <row r="32" spans="1:8">
      <c r="A32" s="65">
        <v>3</v>
      </c>
      <c r="B32" s="37" t="s">
        <v>225</v>
      </c>
      <c r="C32" s="37" t="s">
        <v>228</v>
      </c>
      <c r="D32" s="37" t="s">
        <v>230</v>
      </c>
      <c r="E32" s="38">
        <v>2699</v>
      </c>
      <c r="F32" s="174"/>
      <c r="G32" s="175"/>
      <c r="H32" s="175"/>
    </row>
    <row r="33" spans="1:8">
      <c r="A33" s="65">
        <v>3</v>
      </c>
      <c r="B33" s="37" t="s">
        <v>225</v>
      </c>
      <c r="C33" s="37" t="s">
        <v>228</v>
      </c>
      <c r="D33" s="37" t="s">
        <v>231</v>
      </c>
      <c r="E33" s="38">
        <v>384</v>
      </c>
      <c r="F33" s="174"/>
      <c r="G33" s="175"/>
      <c r="H33" s="175"/>
    </row>
    <row r="34" spans="1:8">
      <c r="A34" s="65">
        <v>3</v>
      </c>
      <c r="B34" s="37" t="s">
        <v>225</v>
      </c>
      <c r="C34" s="37" t="s">
        <v>228</v>
      </c>
      <c r="D34" s="37" t="s">
        <v>106</v>
      </c>
      <c r="E34" s="38">
        <v>5086</v>
      </c>
      <c r="F34" s="174" t="s">
        <v>169</v>
      </c>
      <c r="G34" s="175" t="s">
        <v>361</v>
      </c>
      <c r="H34" s="175" t="s">
        <v>357</v>
      </c>
    </row>
    <row r="35" spans="1:8">
      <c r="A35" s="65">
        <v>3</v>
      </c>
      <c r="B35" s="37" t="s">
        <v>225</v>
      </c>
      <c r="C35" s="37" t="s">
        <v>228</v>
      </c>
      <c r="D35" s="37" t="s">
        <v>232</v>
      </c>
      <c r="E35" s="38">
        <v>10491</v>
      </c>
      <c r="F35" s="174" t="s">
        <v>169</v>
      </c>
      <c r="G35" s="175" t="s">
        <v>361</v>
      </c>
      <c r="H35" s="175" t="s">
        <v>356</v>
      </c>
    </row>
    <row r="36" spans="1:8">
      <c r="A36" s="65">
        <v>3</v>
      </c>
      <c r="B36" s="37" t="s">
        <v>225</v>
      </c>
      <c r="C36" s="37" t="s">
        <v>228</v>
      </c>
      <c r="D36" s="37" t="s">
        <v>107</v>
      </c>
      <c r="E36" s="38">
        <v>3969</v>
      </c>
      <c r="F36" s="174" t="s">
        <v>169</v>
      </c>
      <c r="G36" s="175" t="s">
        <v>361</v>
      </c>
      <c r="H36" s="175" t="s">
        <v>356</v>
      </c>
    </row>
    <row r="37" spans="1:8">
      <c r="A37" s="65">
        <v>3</v>
      </c>
      <c r="B37" s="37" t="s">
        <v>225</v>
      </c>
      <c r="C37" s="37" t="s">
        <v>228</v>
      </c>
      <c r="D37" s="37" t="s">
        <v>233</v>
      </c>
      <c r="E37" s="38">
        <v>2176</v>
      </c>
      <c r="F37" s="174" t="s">
        <v>169</v>
      </c>
      <c r="G37" s="175" t="s">
        <v>361</v>
      </c>
      <c r="H37" s="175"/>
    </row>
    <row r="38" spans="1:8">
      <c r="A38" s="65">
        <v>3</v>
      </c>
      <c r="B38" s="37" t="s">
        <v>225</v>
      </c>
      <c r="C38" s="37" t="s">
        <v>228</v>
      </c>
      <c r="D38" s="37" t="s">
        <v>234</v>
      </c>
      <c r="E38" s="38">
        <v>441</v>
      </c>
      <c r="F38" s="174" t="s">
        <v>169</v>
      </c>
      <c r="G38" s="175" t="s">
        <v>361</v>
      </c>
      <c r="H38" s="175"/>
    </row>
    <row r="39" spans="1:8" ht="15.75" thickBot="1">
      <c r="A39" s="64">
        <v>3</v>
      </c>
      <c r="B39" s="35" t="s">
        <v>225</v>
      </c>
      <c r="C39" s="35" t="s">
        <v>235</v>
      </c>
      <c r="D39" s="35" t="s">
        <v>236</v>
      </c>
      <c r="E39" s="36">
        <v>934</v>
      </c>
      <c r="F39" s="172" t="s">
        <v>169</v>
      </c>
      <c r="G39" s="173" t="s">
        <v>361</v>
      </c>
      <c r="H39" s="173"/>
    </row>
    <row r="40" spans="1:8">
      <c r="A40" s="63">
        <v>4</v>
      </c>
      <c r="B40" s="33" t="s">
        <v>237</v>
      </c>
      <c r="C40" s="33" t="s">
        <v>237</v>
      </c>
      <c r="D40" s="33" t="s">
        <v>238</v>
      </c>
      <c r="E40" s="34">
        <v>55059</v>
      </c>
      <c r="F40" s="170" t="s">
        <v>169</v>
      </c>
      <c r="G40" s="171" t="s">
        <v>361</v>
      </c>
      <c r="H40" s="171" t="s">
        <v>356</v>
      </c>
    </row>
    <row r="41" spans="1:8">
      <c r="A41" s="65">
        <v>4</v>
      </c>
      <c r="B41" s="37" t="s">
        <v>237</v>
      </c>
      <c r="C41" s="37" t="s">
        <v>237</v>
      </c>
      <c r="D41" s="37" t="s">
        <v>239</v>
      </c>
      <c r="E41" s="38">
        <v>20982</v>
      </c>
      <c r="F41" s="170" t="s">
        <v>360</v>
      </c>
      <c r="G41" s="175" t="s">
        <v>361</v>
      </c>
      <c r="H41" s="171"/>
    </row>
    <row r="42" spans="1:8">
      <c r="A42" s="65">
        <v>4</v>
      </c>
      <c r="B42" s="37" t="s">
        <v>237</v>
      </c>
      <c r="C42" s="37" t="s">
        <v>237</v>
      </c>
      <c r="D42" s="37" t="s">
        <v>240</v>
      </c>
      <c r="E42" s="38">
        <v>30853</v>
      </c>
      <c r="F42" s="174"/>
      <c r="G42" s="175"/>
      <c r="H42" s="175"/>
    </row>
    <row r="43" spans="1:8" ht="15.75" thickBot="1">
      <c r="A43" s="64">
        <v>4</v>
      </c>
      <c r="B43" s="35" t="s">
        <v>237</v>
      </c>
      <c r="C43" s="35" t="s">
        <v>237</v>
      </c>
      <c r="D43" s="35" t="s">
        <v>241</v>
      </c>
      <c r="E43" s="36">
        <v>294</v>
      </c>
      <c r="F43" s="172"/>
      <c r="G43" s="173"/>
      <c r="H43" s="173"/>
    </row>
    <row r="44" spans="1:8">
      <c r="A44" s="63">
        <v>5</v>
      </c>
      <c r="B44" s="33" t="s">
        <v>242</v>
      </c>
      <c r="C44" s="33" t="s">
        <v>243</v>
      </c>
      <c r="D44" s="33" t="s">
        <v>244</v>
      </c>
      <c r="E44" s="34">
        <v>219643</v>
      </c>
      <c r="F44" s="170" t="s">
        <v>169</v>
      </c>
      <c r="G44" s="175" t="s">
        <v>361</v>
      </c>
      <c r="H44" s="171" t="s">
        <v>356</v>
      </c>
    </row>
    <row r="45" spans="1:8">
      <c r="A45" s="65">
        <v>5</v>
      </c>
      <c r="B45" s="37" t="s">
        <v>242</v>
      </c>
      <c r="C45" s="37" t="s">
        <v>243</v>
      </c>
      <c r="D45" s="37" t="s">
        <v>245</v>
      </c>
      <c r="E45" s="38">
        <v>499</v>
      </c>
      <c r="F45" s="174"/>
      <c r="G45" s="175"/>
      <c r="H45" s="175"/>
    </row>
    <row r="46" spans="1:8">
      <c r="A46" s="65">
        <v>5</v>
      </c>
      <c r="B46" s="37" t="s">
        <v>242</v>
      </c>
      <c r="C46" s="37" t="s">
        <v>243</v>
      </c>
      <c r="D46" s="37" t="s">
        <v>246</v>
      </c>
      <c r="E46" s="38">
        <v>312</v>
      </c>
      <c r="F46" s="170"/>
      <c r="G46" s="171"/>
      <c r="H46" s="171"/>
    </row>
    <row r="47" spans="1:8">
      <c r="A47" s="65">
        <v>5</v>
      </c>
      <c r="B47" s="37" t="s">
        <v>242</v>
      </c>
      <c r="C47" s="37" t="s">
        <v>243</v>
      </c>
      <c r="D47" s="37" t="s">
        <v>247</v>
      </c>
      <c r="E47" s="38">
        <v>1921</v>
      </c>
      <c r="F47" s="170" t="s">
        <v>169</v>
      </c>
      <c r="G47" s="175" t="s">
        <v>361</v>
      </c>
      <c r="H47" s="171" t="s">
        <v>357</v>
      </c>
    </row>
    <row r="48" spans="1:8">
      <c r="A48" s="65">
        <v>5</v>
      </c>
      <c r="B48" s="37" t="s">
        <v>242</v>
      </c>
      <c r="C48" s="37" t="s">
        <v>243</v>
      </c>
      <c r="D48" s="37" t="s">
        <v>248</v>
      </c>
      <c r="E48" s="38">
        <v>3153</v>
      </c>
      <c r="F48" s="174" t="s">
        <v>360</v>
      </c>
      <c r="G48" s="175" t="s">
        <v>361</v>
      </c>
      <c r="H48" s="175"/>
    </row>
    <row r="49" spans="1:8">
      <c r="A49" s="65">
        <v>5</v>
      </c>
      <c r="B49" s="37" t="s">
        <v>242</v>
      </c>
      <c r="C49" s="37" t="s">
        <v>249</v>
      </c>
      <c r="D49" s="37" t="s">
        <v>250</v>
      </c>
      <c r="E49" s="38">
        <v>29212</v>
      </c>
      <c r="F49" s="174" t="s">
        <v>169</v>
      </c>
      <c r="G49" s="175" t="s">
        <v>361</v>
      </c>
      <c r="H49" s="175" t="s">
        <v>358</v>
      </c>
    </row>
    <row r="50" spans="1:8">
      <c r="A50" s="65">
        <v>5</v>
      </c>
      <c r="B50" s="37" t="s">
        <v>242</v>
      </c>
      <c r="C50" s="37" t="s">
        <v>249</v>
      </c>
      <c r="D50" s="37" t="s">
        <v>251</v>
      </c>
      <c r="E50" s="38">
        <v>81799</v>
      </c>
      <c r="F50" s="174" t="s">
        <v>169</v>
      </c>
      <c r="G50" s="175" t="s">
        <v>361</v>
      </c>
      <c r="H50" s="175" t="s">
        <v>356</v>
      </c>
    </row>
    <row r="51" spans="1:8">
      <c r="A51" s="65">
        <v>5</v>
      </c>
      <c r="B51" s="37" t="s">
        <v>242</v>
      </c>
      <c r="C51" s="37" t="s">
        <v>249</v>
      </c>
      <c r="D51" s="37" t="s">
        <v>252</v>
      </c>
      <c r="E51" s="38">
        <v>18146</v>
      </c>
      <c r="F51" s="174"/>
      <c r="G51" s="175"/>
      <c r="H51" s="175"/>
    </row>
    <row r="52" spans="1:8">
      <c r="A52" s="65">
        <v>5</v>
      </c>
      <c r="B52" s="37" t="s">
        <v>242</v>
      </c>
      <c r="C52" s="37" t="s">
        <v>249</v>
      </c>
      <c r="D52" s="37" t="s">
        <v>253</v>
      </c>
      <c r="E52" s="38">
        <v>1034</v>
      </c>
      <c r="F52" s="170"/>
      <c r="G52" s="171"/>
      <c r="H52" s="171"/>
    </row>
    <row r="53" spans="1:8">
      <c r="A53" s="65">
        <v>5</v>
      </c>
      <c r="B53" s="37" t="s">
        <v>242</v>
      </c>
      <c r="C53" s="37" t="s">
        <v>249</v>
      </c>
      <c r="D53" s="37" t="s">
        <v>254</v>
      </c>
      <c r="E53" s="38">
        <v>2331</v>
      </c>
      <c r="F53" s="174"/>
      <c r="G53" s="175"/>
      <c r="H53" s="175"/>
    </row>
    <row r="54" spans="1:8">
      <c r="A54" s="65">
        <v>5</v>
      </c>
      <c r="B54" s="37" t="s">
        <v>242</v>
      </c>
      <c r="C54" s="37" t="s">
        <v>249</v>
      </c>
      <c r="D54" s="37" t="s">
        <v>255</v>
      </c>
      <c r="E54" s="38">
        <v>180180</v>
      </c>
      <c r="F54" s="174" t="s">
        <v>169</v>
      </c>
      <c r="G54" s="175" t="s">
        <v>361</v>
      </c>
      <c r="H54" s="175" t="s">
        <v>358</v>
      </c>
    </row>
    <row r="55" spans="1:8">
      <c r="A55" s="65">
        <v>5</v>
      </c>
      <c r="B55" s="37" t="s">
        <v>242</v>
      </c>
      <c r="C55" s="37" t="s">
        <v>249</v>
      </c>
      <c r="D55" s="37" t="s">
        <v>256</v>
      </c>
      <c r="E55" s="38">
        <v>178</v>
      </c>
      <c r="F55" s="174"/>
      <c r="G55" s="175"/>
      <c r="H55" s="175"/>
    </row>
    <row r="56" spans="1:8" ht="15.75" thickBot="1">
      <c r="A56" s="64">
        <v>5</v>
      </c>
      <c r="B56" s="35" t="s">
        <v>242</v>
      </c>
      <c r="C56" s="35" t="s">
        <v>249</v>
      </c>
      <c r="D56" s="35" t="s">
        <v>108</v>
      </c>
      <c r="E56" s="36">
        <v>4665</v>
      </c>
      <c r="F56" s="172"/>
      <c r="G56" s="173"/>
      <c r="H56" s="173"/>
    </row>
    <row r="57" spans="1:8">
      <c r="A57" s="63">
        <v>6</v>
      </c>
      <c r="B57" s="33" t="s">
        <v>257</v>
      </c>
      <c r="C57" s="33" t="s">
        <v>257</v>
      </c>
      <c r="D57" s="33" t="s">
        <v>258</v>
      </c>
      <c r="E57" s="34">
        <v>303</v>
      </c>
      <c r="F57" s="170"/>
      <c r="G57" s="171"/>
      <c r="H57" s="171"/>
    </row>
    <row r="58" spans="1:8">
      <c r="A58" s="65">
        <v>6</v>
      </c>
      <c r="B58" s="37" t="s">
        <v>257</v>
      </c>
      <c r="C58" s="37" t="s">
        <v>257</v>
      </c>
      <c r="D58" s="37" t="s">
        <v>259</v>
      </c>
      <c r="E58" s="38">
        <v>26459</v>
      </c>
      <c r="F58" s="174" t="s">
        <v>169</v>
      </c>
      <c r="G58" s="175" t="s">
        <v>361</v>
      </c>
      <c r="H58" s="175" t="s">
        <v>356</v>
      </c>
    </row>
    <row r="59" spans="1:8">
      <c r="A59" s="65">
        <v>6</v>
      </c>
      <c r="B59" s="37" t="s">
        <v>257</v>
      </c>
      <c r="C59" s="37" t="s">
        <v>257</v>
      </c>
      <c r="D59" s="37" t="s">
        <v>260</v>
      </c>
      <c r="E59" s="38">
        <v>15661</v>
      </c>
      <c r="F59" s="174" t="s">
        <v>169</v>
      </c>
      <c r="G59" s="175" t="s">
        <v>361</v>
      </c>
      <c r="H59" s="175" t="s">
        <v>356</v>
      </c>
    </row>
    <row r="60" spans="1:8">
      <c r="A60" s="65">
        <v>6</v>
      </c>
      <c r="B60" s="37" t="s">
        <v>257</v>
      </c>
      <c r="C60" s="37" t="s">
        <v>257</v>
      </c>
      <c r="D60" s="37" t="s">
        <v>278</v>
      </c>
      <c r="E60" s="38">
        <v>3697</v>
      </c>
      <c r="F60" s="174" t="s">
        <v>360</v>
      </c>
      <c r="G60" s="175" t="s">
        <v>361</v>
      </c>
      <c r="H60" s="175"/>
    </row>
    <row r="61" spans="1:8">
      <c r="A61" s="65">
        <v>6</v>
      </c>
      <c r="B61" s="37" t="s">
        <v>257</v>
      </c>
      <c r="C61" s="37" t="s">
        <v>279</v>
      </c>
      <c r="D61" s="37" t="s">
        <v>280</v>
      </c>
      <c r="E61" s="38">
        <v>542</v>
      </c>
      <c r="F61" s="174"/>
      <c r="G61" s="175"/>
      <c r="H61" s="175"/>
    </row>
    <row r="62" spans="1:8">
      <c r="A62" s="65">
        <v>6</v>
      </c>
      <c r="B62" s="37" t="s">
        <v>257</v>
      </c>
      <c r="C62" s="37" t="s">
        <v>279</v>
      </c>
      <c r="D62" s="37" t="s">
        <v>281</v>
      </c>
      <c r="E62" s="38">
        <v>4716</v>
      </c>
      <c r="F62" s="174"/>
      <c r="G62" s="175"/>
      <c r="H62" s="175"/>
    </row>
    <row r="63" spans="1:8">
      <c r="A63" s="65">
        <v>6</v>
      </c>
      <c r="B63" s="37" t="s">
        <v>257</v>
      </c>
      <c r="C63" s="37" t="s">
        <v>279</v>
      </c>
      <c r="D63" s="37" t="s">
        <v>282</v>
      </c>
      <c r="E63" s="38">
        <v>162</v>
      </c>
      <c r="F63" s="174"/>
      <c r="G63" s="175"/>
      <c r="H63" s="175"/>
    </row>
    <row r="64" spans="1:8" ht="15.75" thickBot="1">
      <c r="A64" s="64">
        <v>6</v>
      </c>
      <c r="B64" s="35" t="s">
        <v>257</v>
      </c>
      <c r="C64" s="35" t="s">
        <v>279</v>
      </c>
      <c r="D64" s="35" t="s">
        <v>283</v>
      </c>
      <c r="E64" s="36">
        <v>5768</v>
      </c>
      <c r="F64" s="172"/>
      <c r="G64" s="173"/>
      <c r="H64" s="173"/>
    </row>
    <row r="65" spans="1:8">
      <c r="A65" s="63">
        <v>100</v>
      </c>
      <c r="B65" s="33" t="s">
        <v>284</v>
      </c>
      <c r="C65" s="33" t="s">
        <v>284</v>
      </c>
      <c r="D65" s="33" t="s">
        <v>285</v>
      </c>
      <c r="E65" s="34">
        <v>121892</v>
      </c>
      <c r="F65" s="170" t="s">
        <v>169</v>
      </c>
      <c r="G65" s="175" t="s">
        <v>361</v>
      </c>
      <c r="H65" s="171" t="s">
        <v>358</v>
      </c>
    </row>
    <row r="66" spans="1:8" ht="15.75" thickBot="1">
      <c r="A66" s="64">
        <v>100</v>
      </c>
      <c r="B66" s="35" t="s">
        <v>284</v>
      </c>
      <c r="C66" s="35" t="s">
        <v>284</v>
      </c>
      <c r="D66" s="35" t="s">
        <v>286</v>
      </c>
      <c r="E66" s="36">
        <v>338220</v>
      </c>
      <c r="F66" s="172" t="s">
        <v>360</v>
      </c>
      <c r="G66" s="173" t="s">
        <v>361</v>
      </c>
      <c r="H66" s="173"/>
    </row>
    <row r="67" spans="1:8">
      <c r="B67" s="29"/>
      <c r="C67" s="25"/>
      <c r="D67" s="26"/>
      <c r="H67" s="25"/>
    </row>
    <row r="68" spans="1:8">
      <c r="B68" s="29"/>
      <c r="C68" s="25"/>
      <c r="D68" s="26"/>
      <c r="H68" s="25"/>
    </row>
    <row r="69" spans="1:8" ht="21.75" customHeight="1">
      <c r="A69" s="248" t="s">
        <v>109</v>
      </c>
      <c r="B69" s="248"/>
      <c r="C69" s="248"/>
      <c r="D69" s="248"/>
      <c r="E69" s="248"/>
      <c r="F69" s="248"/>
      <c r="G69" s="248"/>
      <c r="H69" s="248"/>
    </row>
    <row r="70" spans="1:8">
      <c r="A70" s="176"/>
      <c r="B70" s="177"/>
      <c r="C70" s="176"/>
      <c r="D70" s="178"/>
      <c r="E70" s="178"/>
      <c r="F70" s="178"/>
      <c r="G70" s="178"/>
      <c r="H70" s="176"/>
    </row>
    <row r="71" spans="1:8">
      <c r="A71" s="176" t="s">
        <v>110</v>
      </c>
      <c r="B71" s="177"/>
      <c r="C71" s="176"/>
      <c r="D71" s="178"/>
      <c r="E71" s="178"/>
      <c r="F71" s="178"/>
      <c r="G71" s="178"/>
      <c r="H71" s="176"/>
    </row>
    <row r="72" spans="1:8">
      <c r="A72" s="249" t="s">
        <v>111</v>
      </c>
      <c r="B72" s="249"/>
      <c r="C72" s="249"/>
      <c r="D72" s="249"/>
      <c r="E72" s="249"/>
      <c r="F72" s="249"/>
      <c r="G72" s="249"/>
      <c r="H72" s="249"/>
    </row>
    <row r="73" spans="1:8" s="29" customFormat="1" ht="16.5" customHeight="1">
      <c r="A73" s="248" t="s">
        <v>112</v>
      </c>
      <c r="B73" s="248"/>
      <c r="C73" s="248"/>
      <c r="D73" s="248"/>
      <c r="E73" s="248"/>
      <c r="F73" s="248"/>
      <c r="G73" s="248"/>
      <c r="H73" s="248"/>
    </row>
    <row r="74" spans="1:8" s="29" customFormat="1">
      <c r="A74" s="248" t="s">
        <v>113</v>
      </c>
      <c r="B74" s="248"/>
      <c r="C74" s="248"/>
      <c r="D74" s="248"/>
      <c r="E74" s="248"/>
      <c r="F74" s="248"/>
      <c r="G74" s="248"/>
      <c r="H74" s="248"/>
    </row>
    <row r="75" spans="1:8" s="29" customFormat="1">
      <c r="A75" s="248" t="s">
        <v>114</v>
      </c>
      <c r="B75" s="248"/>
      <c r="C75" s="248"/>
      <c r="D75" s="248"/>
      <c r="E75" s="248"/>
      <c r="F75" s="248"/>
      <c r="G75" s="248"/>
      <c r="H75" s="248"/>
    </row>
    <row r="76" spans="1:8" s="29" customFormat="1">
      <c r="A76" s="248" t="s">
        <v>115</v>
      </c>
      <c r="B76" s="248"/>
      <c r="C76" s="248"/>
      <c r="D76" s="248"/>
      <c r="E76" s="248"/>
      <c r="F76" s="248"/>
      <c r="G76" s="248"/>
      <c r="H76" s="248"/>
    </row>
    <row r="77" spans="1:8" s="29" customFormat="1">
      <c r="A77" s="248" t="s">
        <v>116</v>
      </c>
      <c r="B77" s="248"/>
      <c r="C77" s="248"/>
      <c r="D77" s="248"/>
      <c r="E77" s="248"/>
      <c r="F77" s="248"/>
      <c r="G77" s="248"/>
      <c r="H77" s="248"/>
    </row>
    <row r="78" spans="1:8">
      <c r="B78" s="29"/>
      <c r="C78" s="25"/>
      <c r="D78" s="26"/>
      <c r="H78" s="25"/>
    </row>
    <row r="79" spans="1:8">
      <c r="H79" s="25"/>
    </row>
  </sheetData>
  <customSheetViews>
    <customSheetView guid="{CAAA166C-6610-45E6-B022-369891574490}">
      <selection activeCell="F23" sqref="F23"/>
      <pageMargins left="0.75" right="0.75" top="1" bottom="1" header="0.5" footer="0.5"/>
      <headerFooter alignWithMargins="0"/>
    </customSheetView>
    <customSheetView guid="{A6C775B4-2D7B-47C0-8BA7-F8D0B9E52BCD}" showRuler="0">
      <selection activeCell="X27" sqref="X27"/>
      <pageMargins left="0.75" right="0.75" top="1" bottom="1" header="0.5" footer="0.5"/>
      <headerFooter alignWithMargins="0"/>
    </customSheetView>
  </customSheetViews>
  <mergeCells count="13">
    <mergeCell ref="C12:J12"/>
    <mergeCell ref="C13:J13"/>
    <mergeCell ref="C3:D3"/>
    <mergeCell ref="C6:D6"/>
    <mergeCell ref="C7:D7"/>
    <mergeCell ref="C9:D9"/>
    <mergeCell ref="A69:H69"/>
    <mergeCell ref="A76:H76"/>
    <mergeCell ref="A77:H77"/>
    <mergeCell ref="A72:H72"/>
    <mergeCell ref="A73:H73"/>
    <mergeCell ref="A74:H74"/>
    <mergeCell ref="A75:H75"/>
  </mergeCells>
  <phoneticPr fontId="4" type="noConversion"/>
  <pageMargins left="0.75" right="0.75" top="1" bottom="1" header="0.5" footer="0.5"/>
  <pageSetup scale="71" fitToHeight="6" orientation="landscape"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N1" sqref="N1"/>
    </sheetView>
  </sheetViews>
  <sheetFormatPr defaultRowHeight="12.75"/>
  <sheetData/>
  <phoneticPr fontId="15"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B31"/>
  <sheetViews>
    <sheetView zoomScaleNormal="100" workbookViewId="0">
      <selection activeCell="A21" sqref="A21"/>
    </sheetView>
  </sheetViews>
  <sheetFormatPr defaultRowHeight="15"/>
  <cols>
    <col min="1" max="1" width="189.85546875" style="29" customWidth="1"/>
    <col min="2" max="2" width="21.85546875" style="25" customWidth="1"/>
    <col min="3" max="16384" width="9.140625" style="25"/>
  </cols>
  <sheetData>
    <row r="1" spans="1:2" ht="15.75">
      <c r="A1" s="190" t="s">
        <v>277</v>
      </c>
    </row>
    <row r="2" spans="1:2">
      <c r="A2" s="190"/>
    </row>
    <row r="3" spans="1:2" ht="15.75">
      <c r="A3" s="29" t="s">
        <v>425</v>
      </c>
      <c r="B3" s="181"/>
    </row>
    <row r="4" spans="1:2" s="55" customFormat="1" ht="30">
      <c r="A4" s="29" t="s">
        <v>450</v>
      </c>
      <c r="B4" s="25"/>
    </row>
    <row r="5" spans="1:2" s="55" customFormat="1" ht="15.75">
      <c r="A5" s="29" t="s">
        <v>426</v>
      </c>
      <c r="B5" s="181"/>
    </row>
    <row r="6" spans="1:2" s="55" customFormat="1" ht="15.75">
      <c r="A6" s="29" t="s">
        <v>427</v>
      </c>
      <c r="B6" s="181"/>
    </row>
    <row r="7" spans="1:2" s="55" customFormat="1">
      <c r="A7" s="29" t="s">
        <v>17</v>
      </c>
      <c r="B7" s="25"/>
    </row>
    <row r="8" spans="1:2" s="55" customFormat="1" ht="30">
      <c r="A8" s="29" t="s">
        <v>430</v>
      </c>
      <c r="B8" s="181"/>
    </row>
    <row r="9" spans="1:2" s="55" customFormat="1" ht="30">
      <c r="A9" s="29" t="s">
        <v>11</v>
      </c>
      <c r="B9" s="181"/>
    </row>
    <row r="10" spans="1:2" s="55" customFormat="1">
      <c r="A10" s="29" t="s">
        <v>443</v>
      </c>
      <c r="B10" s="25"/>
    </row>
    <row r="11" spans="1:2" s="55" customFormat="1">
      <c r="A11" s="29" t="s">
        <v>15</v>
      </c>
      <c r="B11" s="25"/>
    </row>
    <row r="12" spans="1:2" s="55" customFormat="1" ht="15.75">
      <c r="A12" s="29" t="s">
        <v>428</v>
      </c>
      <c r="B12" s="181"/>
    </row>
    <row r="13" spans="1:2" s="55" customFormat="1" ht="15.75">
      <c r="A13" s="29" t="s">
        <v>16</v>
      </c>
      <c r="B13" s="181"/>
    </row>
    <row r="14" spans="1:2" s="55" customFormat="1" ht="15.75">
      <c r="A14" s="29" t="s">
        <v>444</v>
      </c>
      <c r="B14" s="97"/>
    </row>
    <row r="15" spans="1:2" s="55" customFormat="1" ht="15.75">
      <c r="A15" s="29" t="s">
        <v>417</v>
      </c>
      <c r="B15" s="181"/>
    </row>
    <row r="16" spans="1:2" s="55" customFormat="1" ht="15.75">
      <c r="A16" s="29" t="s">
        <v>418</v>
      </c>
      <c r="B16" s="181"/>
    </row>
    <row r="17" spans="1:2" s="55" customFormat="1">
      <c r="A17" s="29" t="s">
        <v>445</v>
      </c>
      <c r="B17" s="25"/>
    </row>
    <row r="18" spans="1:2" s="55" customFormat="1" ht="15.75">
      <c r="A18" s="29" t="s">
        <v>419</v>
      </c>
      <c r="B18" s="181"/>
    </row>
    <row r="19" spans="1:2" s="55" customFormat="1" ht="15.75">
      <c r="A19" s="29" t="s">
        <v>429</v>
      </c>
      <c r="B19" s="181"/>
    </row>
    <row r="20" spans="1:2" s="55" customFormat="1">
      <c r="A20" s="29" t="s">
        <v>446</v>
      </c>
      <c r="B20" s="25"/>
    </row>
    <row r="21" spans="1:2" s="55" customFormat="1" ht="30">
      <c r="A21" s="29" t="s">
        <v>12</v>
      </c>
      <c r="B21" s="181"/>
    </row>
    <row r="22" spans="1:2" s="55" customFormat="1" ht="30">
      <c r="A22" s="191" t="s">
        <v>431</v>
      </c>
      <c r="B22" s="181"/>
    </row>
    <row r="23" spans="1:2" s="55" customFormat="1" ht="30">
      <c r="A23" s="29" t="s">
        <v>442</v>
      </c>
    </row>
    <row r="24" spans="1:2" ht="30">
      <c r="A24" s="191" t="s">
        <v>13</v>
      </c>
      <c r="B24" s="181"/>
    </row>
    <row r="25" spans="1:2" ht="30">
      <c r="A25" s="29" t="s">
        <v>18</v>
      </c>
      <c r="B25" s="181"/>
    </row>
    <row r="26" spans="1:2" ht="15.75">
      <c r="A26" s="191" t="s">
        <v>441</v>
      </c>
      <c r="B26" s="97"/>
    </row>
    <row r="27" spans="1:2" ht="30">
      <c r="A27" s="29" t="s">
        <v>432</v>
      </c>
      <c r="B27" s="55"/>
    </row>
    <row r="28" spans="1:2">
      <c r="A28" s="29" t="s">
        <v>433</v>
      </c>
      <c r="B28" s="55"/>
    </row>
    <row r="29" spans="1:2">
      <c r="A29" s="29" t="s">
        <v>434</v>
      </c>
      <c r="B29" s="55"/>
    </row>
    <row r="30" spans="1:2">
      <c r="A30" s="29" t="s">
        <v>22</v>
      </c>
    </row>
    <row r="31" spans="1:2">
      <c r="B31" s="55"/>
    </row>
  </sheetData>
  <phoneticPr fontId="15" type="noConversion"/>
  <pageMargins left="0.75" right="0.75" top="1" bottom="1" header="0.5" footer="0.5"/>
  <pageSetup orientation="portrait" horizontalDpi="0"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Summary score</vt:lpstr>
      <vt:lpstr>Class 1</vt:lpstr>
      <vt:lpstr>Class 2</vt:lpstr>
      <vt:lpstr>Class 3</vt:lpstr>
      <vt:lpstr>Map</vt:lpstr>
      <vt:lpstr>References</vt:lpstr>
      <vt:lpstr>References!parsons</vt:lpstr>
      <vt:lpstr>References!parsons1</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2011-08-01T23:28:38Z</cp:lastPrinted>
  <dcterms:created xsi:type="dcterms:W3CDTF">2010-06-08T21:46:09Z</dcterms:created>
  <dcterms:modified xsi:type="dcterms:W3CDTF">2012-08-02T20:21:24Z</dcterms:modified>
</cp:coreProperties>
</file>