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5" yWindow="-15" windowWidth="15480" windowHeight="11640"/>
  </bookViews>
  <sheets>
    <sheet name="Summary score" sheetId="4" r:id="rId1"/>
    <sheet name="Class 1" sheetId="1" r:id="rId2"/>
    <sheet name="Class 2" sheetId="2" r:id="rId3"/>
    <sheet name="Class 3" sheetId="3" r:id="rId4"/>
    <sheet name="Map" sheetId="6" r:id="rId5"/>
    <sheet name="References" sheetId="5" r:id="rId6"/>
  </sheets>
  <definedNames>
    <definedName name="_xlnm.Print_Titles" localSheetId="1">'Class 1'!$3:$4</definedName>
    <definedName name="_xlnm.Print_Titles" localSheetId="2">'Class 2'!$3:$4</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john - Personal View" guid="{A6C775B4-2D7B-47C0-8BA7-F8D0B9E52BCD}" mergeInterval="0" personalView="1" maximized="1" windowWidth="1338" windowHeight="614" activeSheetId="2"/>
    <customWorkbookView name="Patricia - Personal View" guid="{CAAA166C-6610-45E6-B022-369891574490}" mergeInterval="0" personalView="1" maximized="1" xWindow="1" yWindow="1" windowWidth="1377" windowHeight="451" activeSheetId="2"/>
  </customWorkbookViews>
</workbook>
</file>

<file path=xl/calcChain.xml><?xml version="1.0" encoding="utf-8"?>
<calcChain xmlns="http://schemas.openxmlformats.org/spreadsheetml/2006/main">
  <c r="F8" i="3"/>
  <c r="F23" i="4" s="1"/>
  <c r="F5" i="3"/>
  <c r="F22" i="4" s="1"/>
  <c r="F4" i="3"/>
  <c r="F21" i="4" s="1"/>
  <c r="G21" s="1"/>
  <c r="K30" i="2"/>
  <c r="K28"/>
  <c r="K13"/>
  <c r="K6"/>
  <c r="K37" i="1"/>
  <c r="K7"/>
  <c r="K6" s="1"/>
  <c r="K11"/>
  <c r="K16"/>
  <c r="K19"/>
  <c r="K21"/>
  <c r="K23"/>
  <c r="K26"/>
  <c r="K28"/>
  <c r="K25" s="1"/>
  <c r="F11" i="4" s="1"/>
  <c r="K30" i="1"/>
  <c r="K32"/>
  <c r="K34"/>
  <c r="K39"/>
  <c r="K36" s="1"/>
  <c r="F12" i="4" s="1"/>
  <c r="K41" i="1"/>
  <c r="K43"/>
  <c r="K45"/>
  <c r="F19" i="4"/>
  <c r="F18"/>
  <c r="K16" i="2"/>
  <c r="K18"/>
  <c r="K15" s="1"/>
  <c r="K24"/>
  <c r="F16" i="4"/>
  <c r="F15"/>
  <c r="F17" l="1"/>
  <c r="K5" i="2"/>
  <c r="F14" i="4" s="1"/>
  <c r="G14" s="1"/>
  <c r="K5" i="1"/>
  <c r="F9" i="4" s="1"/>
  <c r="G9" s="1"/>
  <c r="F10"/>
  <c r="B5" l="1"/>
</calcChain>
</file>

<file path=xl/sharedStrings.xml><?xml version="1.0" encoding="utf-8"?>
<sst xmlns="http://schemas.openxmlformats.org/spreadsheetml/2006/main" count="939" uniqueCount="469">
  <si>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</si>
  <si>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</si>
  <si>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</si>
  <si>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</si>
  <si>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</si>
  <si>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</si>
  <si>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</si>
  <si>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</si>
  <si>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</si>
  <si>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</si>
  <si>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2.0  Invasiveness</t>
  </si>
  <si>
    <t>2.2  Rate of Spread: How will it do (is it doing) in new areas?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</si>
  <si>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</si>
  <si>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</si>
  <si>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</si>
  <si>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</si>
  <si>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</si>
  <si>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</si>
  <si>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</si>
  <si>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</si>
  <si>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</si>
  <si>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</si>
  <si>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</si>
  <si>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</si>
  <si>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</si>
  <si>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</si>
  <si>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</si>
  <si>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</si>
  <si>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</si>
  <si>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</si>
  <si>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</si>
  <si>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</si>
  <si>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</si>
  <si>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</si>
  <si>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</si>
  <si>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63300 Southern Riparian  Scrub</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</si>
  <si>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</si>
  <si>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</si>
  <si>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</si>
  <si>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</si>
  <si>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</si>
  <si>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</si>
  <si>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</si>
  <si>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</si>
  <si>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</si>
  <si>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</si>
  <si>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</si>
  <si>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</si>
  <si>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</si>
  <si>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</si>
  <si>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</si>
  <si>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</si>
  <si>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</si>
  <si>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</si>
  <si>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</si>
  <si>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</si>
  <si>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</si>
  <si>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</si>
  <si>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</si>
  <si>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</si>
  <si>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</si>
  <si>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</si>
  <si>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</si>
  <si>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</si>
  <si>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</si>
  <si>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</si>
  <si>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</si>
  <si>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</si>
  <si>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</si>
  <si>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</si>
  <si>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</si>
  <si>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</si>
  <si>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</si>
  <si>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</si>
  <si>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</si>
  <si>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</si>
  <si>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</si>
  <si>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</si>
  <si>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</si>
  <si>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</si>
  <si>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</si>
  <si>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2.3.3.</t>
  </si>
  <si>
    <t>2.3  Reproductive Potential</t>
  </si>
  <si>
    <t>2.4  Human Caused Dispersal</t>
  </si>
  <si>
    <t>2.5  Long Distance Dispersal</t>
  </si>
  <si>
    <t>Present?</t>
  </si>
  <si>
    <t>Abundance?</t>
  </si>
  <si>
    <t>Enloe, S.F.  2002.  The ecology and management of yellow starthistle in annual and perennial grassland communities. PhD dissertation. UC Davis, Davis, CA.</t>
  </si>
  <si>
    <t>Gerlach, J.D., A. Dyer, and K.J. Rice.  1998.  Grassland and foothill woodland ecosystems of the Central Valley.  Fremontia 26:39-43.</t>
  </si>
  <si>
    <t>Pitcairn, M.J., R.A. O'Connell, and J.M. Gendron.  1998.  Yellow starthistle:  survey of statewide distribution.  California Department of Food and Agriculture, Plant Health and Pest Prevention Services, Sacramento, CA.</t>
  </si>
  <si>
    <t>Infestation can decrease native plant diversity (1,2,3).</t>
  </si>
  <si>
    <r>
      <t xml:space="preserve">None.  No native </t>
    </r>
    <r>
      <rPr>
        <i/>
        <sz val="9"/>
        <rFont val="Times New Roman"/>
        <family val="1"/>
      </rPr>
      <t>Centaurea</t>
    </r>
    <r>
      <rPr>
        <sz val="9"/>
        <rFont val="Times New Roman"/>
        <family val="1"/>
      </rPr>
      <t xml:space="preserve"> species in California (1).</t>
    </r>
  </si>
  <si>
    <t>(1) Hickman 1993.</t>
  </si>
  <si>
    <t>Has spread exponentially over the last 40 years in California (1,2,3).</t>
  </si>
  <si>
    <t>(1) DiTomaso and Healy 2007.</t>
  </si>
  <si>
    <t>(1) DiTomaso and Healy 2007; (2) Enloe 2002; (3) Borman et al. 1992; (4) Gerlach et al. 1998.</t>
  </si>
  <si>
    <t>Seeds typically viable for 9+ years (long life).</t>
  </si>
  <si>
    <t>(1) DiTomaso and Gerlach 2000.</t>
  </si>
  <si>
    <t>Human activities are the primary mechanism for long-distance movement of seed.  Seed is transported by vehicles (including road maintenance equipment), and in contaminated hay, uncertified seed, and soil (1).</t>
  </si>
  <si>
    <t>October 2011</t>
  </si>
  <si>
    <t>Distribution:</t>
  </si>
  <si>
    <t>Abundance:</t>
  </si>
  <si>
    <t>Species name</t>
  </si>
  <si>
    <t>Common name</t>
  </si>
  <si>
    <t>Review date</t>
  </si>
  <si>
    <t>Final ranking and score (0 to 10):</t>
  </si>
  <si>
    <t>1.0  Ecological Impacts</t>
  </si>
  <si>
    <t>Reviewers: Jason Giessow, Patricia Gordon-Reedy</t>
  </si>
  <si>
    <t>Reviewer comments are designated with an (R) under citations.</t>
  </si>
  <si>
    <t>Centaurea solstitialis</t>
  </si>
  <si>
    <t>Yellow star thistle</t>
  </si>
  <si>
    <r>
      <t xml:space="preserve">Centaurea solstitialis </t>
    </r>
    <r>
      <rPr>
        <b/>
        <sz val="12"/>
        <rFont val="Arial"/>
        <family val="2"/>
      </rPr>
      <t>(Yellow star thistle)</t>
    </r>
  </si>
  <si>
    <r>
      <t xml:space="preserve">DiTomaso, J.  2001.  Element stewardship abstract for </t>
    </r>
    <r>
      <rPr>
        <i/>
        <sz val="12"/>
        <rFont val="Arial"/>
        <family val="2"/>
      </rPr>
      <t>Centaurea solstitialis</t>
    </r>
    <r>
      <rPr>
        <sz val="12"/>
        <rFont val="Arial"/>
        <family val="2"/>
      </rPr>
      <t>.  The Nature Conservancy, Arlington, VA. http://www.invasive.org/weedcd/pdfs/tncweeds/centsol.pdf</t>
    </r>
  </si>
  <si>
    <r>
      <t xml:space="preserve">DiTomaso, J.M. and E.A. Healy.  2007.  Weeds of California and other western states.  Pages 250-260 </t>
    </r>
    <r>
      <rPr>
        <i/>
        <sz val="12"/>
        <rFont val="Arial"/>
        <family val="2"/>
      </rPr>
      <t>in</t>
    </r>
    <r>
      <rPr>
        <sz val="12"/>
        <rFont val="Arial"/>
        <family val="2"/>
      </rPr>
      <t xml:space="preserve"> Vol. 1:  Aizoaceae-Fabaceae.  University of California Agriclture and Natural Resources publication 3488.  1805 pp.</t>
    </r>
  </si>
  <si>
    <t>Probably reduces wildlife forage once it produces spines (1). Displaces vegetation (food and cover resources) (R).</t>
  </si>
  <si>
    <t>Reports of use for cover and nesting by least Bell's vireo in riparian systems in California (1,2). This would be poor quality structure compared to native woody scrub (R).</t>
  </si>
  <si>
    <t>Possible</t>
  </si>
  <si>
    <t>Across region, typically in disturbed areas (both anthropogenic and natural). Typically in non-native grasslands (road edges, grazing pastures), sparse scrublands, and occasionally along ephemeral stream edges, depressions, or meadows.</t>
  </si>
  <si>
    <r>
      <t>Dukes, J.S.  2002.  Comparison of the effect of elevated CO2 on an invasive species (</t>
    </r>
    <r>
      <rPr>
        <i/>
        <sz val="12"/>
        <rFont val="Arial"/>
        <family val="2"/>
      </rPr>
      <t>Centaurea solstitialis</t>
    </r>
    <r>
      <rPr>
        <sz val="12"/>
        <rFont val="Arial"/>
        <family val="2"/>
      </rPr>
      <t>) in monoculture and community settings.  Plant Ecology 160(2):225-234.</t>
    </r>
  </si>
  <si>
    <t>Trace</t>
  </si>
  <si>
    <t>CDFA</t>
  </si>
  <si>
    <r>
      <t>Martin, E.L. and I.D. Martin.  1999.  Prescribed burning and competitive reseeding as tools for reducing yellow starthistle (</t>
    </r>
    <r>
      <rPr>
        <i/>
        <sz val="12"/>
        <rFont val="Arial"/>
        <family val="2"/>
      </rPr>
      <t>Centaurea solstitialis</t>
    </r>
    <r>
      <rPr>
        <sz val="12"/>
        <rFont val="Arial"/>
        <family val="2"/>
      </rPr>
      <t xml:space="preserve">) at Pinnacles National Monument. Pages 51-56 </t>
    </r>
    <r>
      <rPr>
        <i/>
        <sz val="12"/>
        <rFont val="Arial"/>
        <family val="2"/>
      </rPr>
      <t>in</t>
    </r>
    <r>
      <rPr>
        <sz val="12"/>
        <rFont val="Arial"/>
        <family val="2"/>
      </rPr>
      <t xml:space="preserve"> Kelly, M., M. Howe, and B. Neill, eds.  Proceedings, California Exotic Pest Plant Council; 1999 October 15-17; Sacramento, CA. Volume 5. [Davis, CA]: California Exotic Pest Plant Council.</t>
    </r>
  </si>
  <si>
    <r>
      <t>Parsons, W.T. and E.G. Cuthbertson.  2001.  Noxious weeds of Australia,</t>
    </r>
    <r>
      <rPr>
        <i/>
        <sz val="12"/>
        <rFont val="Arial"/>
        <family val="2"/>
      </rPr>
      <t xml:space="preserve"> </t>
    </r>
    <r>
      <rPr>
        <sz val="12"/>
        <rFont val="Arial"/>
        <family val="2"/>
      </rPr>
      <t>2nd edition.  Inkata Press, Melbourne &amp; Sydney.</t>
    </r>
  </si>
  <si>
    <r>
      <t xml:space="preserve">Piper, G.L.  2001.  The biological control of yellow starthistle in the western U.S.:  four decades of progress. </t>
    </r>
    <r>
      <rPr>
        <i/>
        <sz val="12"/>
        <rFont val="Arial"/>
        <family val="2"/>
      </rPr>
      <t xml:space="preserve"> </t>
    </r>
    <r>
      <rPr>
        <sz val="12"/>
        <rFont val="Arial"/>
        <family val="2"/>
      </rPr>
      <t>Pages 48-55</t>
    </r>
    <r>
      <rPr>
        <i/>
        <sz val="12"/>
        <rFont val="Arial"/>
        <family val="2"/>
      </rPr>
      <t xml:space="preserve"> in</t>
    </r>
    <r>
      <rPr>
        <sz val="12"/>
        <rFont val="Arial"/>
        <family val="2"/>
      </rPr>
      <t xml:space="preserve"> Smith, L., ed. Proceedings, 1st international knapweed symposium of the 21st century; 2001 March 15-16; Coeur d'Alene, ID.  U.S. Department of Agriculture, Agricultural Research Service, Albany, CA.</t>
    </r>
  </si>
  <si>
    <r>
      <t>Roché Jr., B F.  1992.  Achene dispersal in yellow starthistle (</t>
    </r>
    <r>
      <rPr>
        <i/>
        <sz val="12"/>
        <rFont val="Arial"/>
        <family val="2"/>
      </rPr>
      <t>Centaurea solstitialis</t>
    </r>
    <r>
      <rPr>
        <sz val="12"/>
        <rFont val="Arial"/>
        <family val="2"/>
      </rPr>
      <t xml:space="preserve"> L.).  Northwest Science 66:62-65.</t>
    </r>
  </si>
  <si>
    <r>
      <t>Roché Jr., B.F., C.T. Roché, and R.C. Chapman.  1994.  Impacts of grassland habitat on yellow starthistle (</t>
    </r>
    <r>
      <rPr>
        <i/>
        <sz val="12"/>
        <rFont val="Arial"/>
        <family val="2"/>
      </rPr>
      <t>Centaurea solstitialis</t>
    </r>
    <r>
      <rPr>
        <sz val="12"/>
        <rFont val="Arial"/>
        <family val="2"/>
      </rPr>
      <t xml:space="preserve"> L.) invasion.  Northwest Science 68:86-96.</t>
    </r>
  </si>
  <si>
    <r>
      <t xml:space="preserve">Zouhar, K.  2002.  </t>
    </r>
    <r>
      <rPr>
        <i/>
        <sz val="12"/>
        <rFont val="Arial"/>
        <family val="2"/>
      </rPr>
      <t>Centaurea solstitialis</t>
    </r>
    <r>
      <rPr>
        <sz val="12"/>
        <rFont val="Arial"/>
        <family val="2"/>
      </rPr>
      <t xml:space="preserve">.  </t>
    </r>
    <r>
      <rPr>
        <i/>
        <sz val="12"/>
        <rFont val="Arial"/>
        <family val="2"/>
      </rPr>
      <t>In</t>
    </r>
    <r>
      <rPr>
        <sz val="12"/>
        <rFont val="Arial"/>
        <family val="2"/>
      </rPr>
      <t xml:space="preserve"> Fire Effects Information System, [Online]. U.S. Department of Agriculture, Forest Service, Rocky Mountain Research Station, Fire Sciences Laboratory (Producer). Available: http://www.fs.fed.us/database/feis/ [2011, August 31]. </t>
    </r>
  </si>
  <si>
    <t>Greatly changes water flow (e.g., changes or divert flow during flood events; significantly changes flow capacity; modifies flow patterns; large stands of large plants.</t>
  </si>
  <si>
    <t>Noticeable/measurable increases in response to altered disturbance regimes and/or changes in hydrology/nutrient availability.</t>
  </si>
  <si>
    <r>
      <t>(1) Roch</t>
    </r>
    <r>
      <rPr>
        <sz val="9"/>
        <rFont val="Calibri"/>
        <family val="2"/>
      </rPr>
      <t>é</t>
    </r>
    <r>
      <rPr>
        <sz val="9"/>
        <rFont val="Times New Roman"/>
        <family val="1"/>
      </rPr>
      <t xml:space="preserve"> 1992; (2) Roch</t>
    </r>
    <r>
      <rPr>
        <sz val="9"/>
        <rFont val="Calibri"/>
        <family val="2"/>
      </rPr>
      <t>é</t>
    </r>
    <r>
      <rPr>
        <sz val="9"/>
        <rFont val="Times New Roman"/>
        <family val="1"/>
      </rPr>
      <t xml:space="preserve"> and Roch</t>
    </r>
    <r>
      <rPr>
        <sz val="9"/>
        <rFont val="Calibri"/>
        <family val="2"/>
      </rPr>
      <t>é</t>
    </r>
    <r>
      <rPr>
        <sz val="9"/>
        <rFont val="Times New Roman"/>
        <family val="1"/>
      </rPr>
      <t xml:space="preserve"> 1988.</t>
    </r>
  </si>
  <si>
    <t>Annual (1) or short-lived perennial (2).</t>
  </si>
  <si>
    <t>(1) Hickman 1993; (2) DiTomaso and Gerlach 2000.</t>
  </si>
  <si>
    <t>Yes (subject to climatic conditions); annual (1) or short-lived perennial (2).</t>
  </si>
  <si>
    <t>Seeds can survive for up to about 10 years in the soil seedbank in some areas (1), although seed survival in California's Central Valley is typically 2-3 years (2).</t>
  </si>
  <si>
    <t>(1) DiTomaso and Gerlach 2000; (2) DiTomaso and Healy 2007.</t>
  </si>
  <si>
    <t>In areas of dense infestations, green plants provide insufficient fuels to carry a fire (1), while dried skeletons can provide fuel for late season fires (2).</t>
  </si>
  <si>
    <t>(1) Hastings and DiTomaso 1996; (2) Piper 2001.</t>
  </si>
  <si>
    <t>Mostly self-incompatible (1,2).</t>
  </si>
  <si>
    <t>(1) DiTomaso and Healy 2007; (2) Maddox et al. 1996.</t>
  </si>
  <si>
    <t>(1) DiTomaso and Healy 2007; (2) Zouhar 2002.</t>
  </si>
  <si>
    <t>Can resprout after low intensity burning (1) or mowing at certain times of the year or phenological states (2).</t>
  </si>
  <si>
    <t>(1) Martin and Martin 1999; (2) Zouhar 2002.</t>
  </si>
  <si>
    <t>Displaces native plants, decreases native plant diversity, and fragments sensitive plant habitat (1,2,3).</t>
  </si>
  <si>
    <t>Displaces native plants and fragments sensitive plant habitat (1,2) .</t>
  </si>
  <si>
    <t>(1) DiTomaso and Gerlach 2000; (2) DiTomaso 2001.</t>
  </si>
  <si>
    <t>Bees forage on flowers (1); grasshoppers eat foliage (2).  Birds (including California quail) feed on seeds (2).</t>
  </si>
  <si>
    <t>Species has a long taproot with numerous lateral roots; not likely to increase soil erosion (1).</t>
  </si>
  <si>
    <t>(1) Parsons and Cuthbertson 2001.</t>
  </si>
  <si>
    <t>(1) Hickman 1993; (2) DiTomaso and Healy 2007.</t>
  </si>
  <si>
    <t>Often forms a dense layer of thatch on heavily infested sites (1), which may alter nutrient loads.  Changes soil microbial community composition, which may impact native plant fitness and/or ecosystem function (2).</t>
  </si>
  <si>
    <t>(1) DiTomaso and Healy 2007; Batten et al. 2006.</t>
  </si>
  <si>
    <t xml:space="preserve">Litter appears to inhibit germination of its own seeds, probably by blocking light penetration (1). </t>
  </si>
  <si>
    <t>Has spread readily since its introduction into California; one of the most serious rangeland weeds in the western U.S. (1).  More common to the north, but expanding in dry southern coastal valleys (1).  Readily invades disturbed areas, and can then move into wildands that are disturbed or have been disturbed in the past (1,2).</t>
  </si>
  <si>
    <r>
      <t>Positive response to CO</t>
    </r>
    <r>
      <rPr>
        <vertAlign val="subscript"/>
        <sz val="9"/>
        <rFont val="Times New Roman"/>
        <family val="1"/>
      </rPr>
      <t>2</t>
    </r>
    <r>
      <rPr>
        <sz val="9"/>
        <rFont val="Times New Roman"/>
        <family val="1"/>
      </rPr>
      <t xml:space="preserve"> enrichment, indicating it may benefit from increased atmospheric CO</t>
    </r>
    <r>
      <rPr>
        <vertAlign val="subscript"/>
        <sz val="9"/>
        <rFont val="Times New Roman"/>
        <family val="1"/>
      </rPr>
      <t>2</t>
    </r>
    <r>
      <rPr>
        <sz val="9"/>
        <rFont val="Times New Roman"/>
        <family val="1"/>
      </rPr>
      <t xml:space="preserve"> concentrations (1).  Climate change likely to expand invasion risk from this species in California (2).</t>
    </r>
  </si>
  <si>
    <t>(1) Dukes 2002; (2) Bradley et al. 2009.</t>
  </si>
  <si>
    <t>Seed output can be as high as 30,000 seeds per square meter, with about 95% of seeds viable soon after dispersal (1).</t>
  </si>
  <si>
    <t>(1) DiTomaso et al. 2007.</t>
  </si>
  <si>
    <t>DiTomaso, J.M., G.B. Kyser, W.T. Lanini, C.D. Thomsen, and T.S. Prather.  2007.  Yellow starthistle:  integrated pest management for home gardeners and landscape professionals.  Pest notes:  publication 7402.  University of California Agriculture and Natural Resources.  5 pp.  http://www.ipm.ucdavis.edu/PDF/PESTNOTES/pnyellowstarthistle.pdf</t>
  </si>
  <si>
    <t>In dense patches, overall biomass may increase, particularly in disturbed areas (1).</t>
  </si>
  <si>
    <t>Colonizes disturbed areas, including roadsides (1) and fuelbreaks.</t>
  </si>
  <si>
    <t>No (1).</t>
  </si>
  <si>
    <t>(1) Cal-IPC 2003.</t>
  </si>
  <si>
    <r>
      <t>(1) DiTomaso 2001; (2) Sheley and Larson 1994; (3) Roch</t>
    </r>
    <r>
      <rPr>
        <sz val="9"/>
        <rFont val="Calibri"/>
        <family val="2"/>
      </rPr>
      <t>é</t>
    </r>
    <r>
      <rPr>
        <sz val="9"/>
        <rFont val="Times New Roman"/>
        <family val="1"/>
      </rPr>
      <t xml:space="preserve"> et al. 1994.</t>
    </r>
  </si>
  <si>
    <t>Fire typically kills plants (1) and surface seed (2), but may stimulate germination from the seedbank and creates favorable site conditions for germination (3); some plants may resprout after low intensity burns (4).  Post-fire colonization is from the soil seedbank or an offsite seed source (3). Burning during the summer months can reduce seedbank and standing biomass; however, burning at other times of year may promote the spread of this species (5).</t>
  </si>
  <si>
    <t>(1) DiTomaso et al. 1999; (2) Riba et al. 2002; (3) Zouhar 2002; (4) Martin and Martin 1999; (5) DiTomaso and Gerlach 2000.</t>
  </si>
  <si>
    <t>Borman, M.M., D.E. Johnson, and W.C. Krueger.  1992.  Soil moisture extraction by vegetation in Mediterranean/maritime climatic region.  Agronomy Journal 84:897-904.</t>
  </si>
  <si>
    <t>(1) DiTomaso and Healy 2007; (2) Gerlach 1997; (3) DiTomaso 2001.</t>
  </si>
  <si>
    <t>Low invasive potential (e.g., requires disturbance [trails, overgrazing, grading] to establish in wildlands).</t>
  </si>
  <si>
    <t>Sheley, R.L. and L.L. Larson.  1994.  Observation:  comparative live-history of cheatgrass and yellow starthistle.  Journal of Range Management 47:450-456.</t>
  </si>
  <si>
    <t>Batten, K M., K.M. Scow, K.F. Davies, and S.P. Harrison.  2006.  Two invasive plants alter soil microbial community composition in serpentine grasslands.  Biological Invasions 8(2):217-230.</t>
  </si>
  <si>
    <t>Yes (1).</t>
  </si>
  <si>
    <t>Bradley, B.A., M. Oppenheimer, and D.S. Wilcove.  2009.  Climate change and plant invasions:  restoration opportunities ahead?  Global Change Biology 15(6):1511-1521.</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</si>
  <si>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</si>
  <si>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</si>
  <si>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</si>
  <si>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</si>
  <si>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Subclass</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</si>
  <si>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</si>
  <si>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</si>
  <si>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Weight</t>
  </si>
  <si>
    <t>Stands can be dense in region, but most sites treated before they have become expansive monotypes observed in central CA. This region could be the edge of the plant's range.</t>
  </si>
  <si>
    <t>Minor change to fire intensity (e.g., low increase in fuel load [0% to 5%]).</t>
  </si>
  <si>
    <t>Greatly changes sediment transport (e.g., traps sediment and/or changes geomorphology of system [channel forms] ).</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</si>
  <si>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</si>
  <si>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European honeybees forage on flowers (1).  Nonnative birds feed on seeds (e.g., ring-necked pheasants) (2).</t>
  </si>
  <si>
    <t>Significant contribution or direct impact to infrastructure leading to 'emergency actions' that damage fauna (e.g., typically contributes to flood and fire impacts [emergency clearing, fire lines]; plant biomass must be significant). Re-occurring impacts are placed here.</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</si>
  <si>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</si>
  <si>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</si>
  <si>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</si>
  <si>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</si>
  <si>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</si>
  <si>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</si>
  <si>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</si>
  <si>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</si>
  <si>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</si>
  <si>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</si>
  <si>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</si>
  <si>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</si>
  <si>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</si>
  <si>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</si>
  <si>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</si>
  <si>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</si>
  <si>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</si>
  <si>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</si>
  <si>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</si>
  <si>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</si>
  <si>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</si>
  <si>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</si>
  <si>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</si>
  <si>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</si>
  <si>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</si>
  <si>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</si>
  <si>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</si>
  <si>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</si>
  <si>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</si>
  <si>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</si>
  <si>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</si>
  <si>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</si>
  <si>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</si>
  <si>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</si>
  <si>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</si>
  <si>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</si>
  <si>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</si>
  <si>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</si>
  <si>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</si>
  <si>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</si>
  <si>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</si>
  <si>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</si>
  <si>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</si>
  <si>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</si>
  <si>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</si>
  <si>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</si>
  <si>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</si>
  <si>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</si>
  <si>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</si>
  <si>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</si>
  <si>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</si>
  <si>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</si>
  <si>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</si>
  <si>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</si>
  <si>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</si>
  <si>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</si>
  <si>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</si>
  <si>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</si>
  <si>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</si>
  <si>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</si>
  <si>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</si>
  <si>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</si>
  <si>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</si>
  <si>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</si>
  <si>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</si>
  <si>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</si>
  <si>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</si>
  <si>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</si>
  <si>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</si>
  <si>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</si>
  <si>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</si>
  <si>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</si>
  <si>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</si>
  <si>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</si>
  <si>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</si>
  <si>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</si>
  <si>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</si>
  <si>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</si>
  <si>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</si>
  <si>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</si>
  <si>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</si>
  <si>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</si>
  <si>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</si>
  <si>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</si>
  <si>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</si>
  <si>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</si>
  <si>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</si>
  <si>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</si>
  <si>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</si>
  <si>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</si>
  <si>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</si>
  <si>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</si>
  <si>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</si>
  <si>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</si>
  <si>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</si>
  <si>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</si>
  <si>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</si>
  <si>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</si>
  <si>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</si>
  <si>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</si>
  <si>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</si>
  <si>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</si>
  <si>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</si>
  <si>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</si>
  <si>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</si>
  <si>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</si>
  <si>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</si>
  <si>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</si>
  <si>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Asexual Reproduction (4.8%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</si>
  <si>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</si>
  <si>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</si>
  <si>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</si>
  <si>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</si>
  <si>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</si>
  <si>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</si>
  <si>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</si>
  <si>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</si>
  <si>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</si>
  <si>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</si>
  <si>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</si>
  <si>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</si>
  <si>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</si>
  <si>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</si>
  <si>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</si>
  <si>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</si>
  <si>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</si>
  <si>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</si>
  <si>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</si>
  <si>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</si>
  <si>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</si>
  <si>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</si>
  <si>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</si>
  <si>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</si>
  <si>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</si>
  <si>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</si>
  <si>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</si>
  <si>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</si>
  <si>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</si>
  <si>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</si>
  <si>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</si>
  <si>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</si>
  <si>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</si>
  <si>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</si>
  <si>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</si>
  <si>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</si>
  <si>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</si>
  <si>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</si>
  <si>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</si>
  <si>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</si>
  <si>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</si>
  <si>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</si>
  <si>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</si>
  <si>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</si>
  <si>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</si>
  <si>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Stems with old flower heads can remain intact for over a year (1). Occurs in disturbed areas, including roadsides and waste places (1).</t>
  </si>
  <si>
    <t>Terrestrial species (1,2); not expected to impact water quality.</t>
  </si>
  <si>
    <t>Terrestrial species (1,2); not expected to impact water flow.</t>
  </si>
  <si>
    <t>Taproots grow to soil depths of 6 ft (2 m) or more, allowing plants to access deep soil moisture (1).  Significantly depletes soil moisture reserves and alters the water cycle in grasslands and woodlands in California by using more water to a greater soil depth than native plants (2,3,4).</t>
  </si>
  <si>
    <t>Terrestrial species (1,2); not expected to impact water temperature or light penetration.</t>
  </si>
  <si>
    <t>Terrestrial species (1,2); not expected to impact sediment transport.</t>
  </si>
  <si>
    <t>(1) Gray and Greaves 1984; (2) Olson and Gray 1989; (R) Giessow 2011.</t>
  </si>
  <si>
    <t>(1) DiTomaso 2001; (R) Giessow 2011.</t>
  </si>
  <si>
    <t>Primarily gravity-dispersed, with some wind- and animal dispersal.  About 90% of windblown seed falls within2 ft ( 0.6 m) of parent plant (1), with maximum wind dispersal being &lt; 16 ft (5 m) (2).  Some dispersal by birds and mammals after ingestion, but few seeds likely remain viable after digestion (1).</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</si>
  <si>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</si>
  <si>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</si>
  <si>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t>Gray, M.V. and J.M. Greaves.  1984.  Riparian forest as habitat for the least Bell's vireo.  Pages 605-611</t>
    </r>
    <r>
      <rPr>
        <i/>
        <sz val="12"/>
        <rFont val="Arial"/>
        <family val="2"/>
      </rPr>
      <t xml:space="preserve"> in</t>
    </r>
    <r>
      <rPr>
        <sz val="12"/>
        <rFont val="Arial"/>
        <family val="2"/>
      </rPr>
      <t xml:space="preserve"> Warner, R.E. and K.M. Hendrix, eds.  California riparian systems: ecology, conservation, and productive management:  Proceedings of a conference; 1981 September 17-19; Davis, CA.  Berkeley, CA: University of California Press.</t>
    </r>
  </si>
  <si>
    <t>(1) Maddox and Mayfield 1985; (2) Pitcairn et al. 1998; (3) Woods 1998.</t>
  </si>
  <si>
    <r>
      <t xml:space="preserve">California Invasive Plant Council (Cal-IPC).  2003.  Plant assessment form:  </t>
    </r>
    <r>
      <rPr>
        <i/>
        <sz val="12"/>
        <rFont val="Arial"/>
        <family val="2"/>
      </rPr>
      <t>Centaurea solstitialis</t>
    </r>
    <r>
      <rPr>
        <sz val="12"/>
        <rFont val="Arial"/>
        <family val="2"/>
      </rPr>
      <t>.  http://www.cal-ipc.org/ip/inventory/PAF/Centaurea%20solstitialis.pdf</t>
    </r>
  </si>
  <si>
    <r>
      <t xml:space="preserve">DiTomaso, J.M. and J.D. Gerlach, Jr.  2000.  </t>
    </r>
    <r>
      <rPr>
        <i/>
        <sz val="12"/>
        <rFont val="Arial"/>
        <family val="2"/>
      </rPr>
      <t>Centaurea solstitialis</t>
    </r>
    <r>
      <rPr>
        <sz val="12"/>
        <rFont val="Arial"/>
        <family val="2"/>
      </rPr>
      <t xml:space="preserve">.  Pages 101-106 </t>
    </r>
    <r>
      <rPr>
        <i/>
        <sz val="12"/>
        <rFont val="Arial"/>
        <family val="2"/>
      </rPr>
      <t xml:space="preserve">in </t>
    </r>
    <r>
      <rPr>
        <sz val="12"/>
        <rFont val="Arial"/>
        <family val="2"/>
      </rPr>
      <t>Bossard, C.C., J.M. Randall, and M.C. Hoshovsky, eds.  Invasive plants of California's wildlands.  University of California Press, Berkeley.  360 pp.</t>
    </r>
  </si>
  <si>
    <r>
      <t>DiTomaso, J.M., G.B. Kyser, and M.S. Hastings.  1999.  Prescribed burning for control of yellow starthistle (</t>
    </r>
    <r>
      <rPr>
        <i/>
        <sz val="12"/>
        <rFont val="Arial"/>
        <family val="2"/>
      </rPr>
      <t>Centaurea solstitialis</t>
    </r>
    <r>
      <rPr>
        <sz val="12"/>
        <rFont val="Arial"/>
        <family val="2"/>
      </rPr>
      <t>) and enhanced native plant diversity.  Weed Science 47:233-242.</t>
    </r>
  </si>
  <si>
    <r>
      <t>Gerlach, J.D., Jr.  1997.  The introduction, dynamics of geographic range expansion, and ecosystem effects of yellow starthistle (</t>
    </r>
    <r>
      <rPr>
        <i/>
        <sz val="12"/>
        <rFont val="Arial"/>
        <family val="2"/>
      </rPr>
      <t>Centaurea solstitialis</t>
    </r>
    <r>
      <rPr>
        <sz val="12"/>
        <rFont val="Arial"/>
        <family val="2"/>
      </rPr>
      <t>).  Proceedings, California Weed Science Society 49:136-141.</t>
    </r>
  </si>
  <si>
    <t>Hastings, M.S. and J.M. DiTomaso.  1996.  Fire controls yellow starthistle in California grasslands. Restoration and Management Notes 14(2):124-128.</t>
  </si>
  <si>
    <t>Maddox, D.M. and A. Mayfield.  1985.  Yellow starthistle infestations are on the increase.  California Agriculture 39:10-12.</t>
  </si>
  <si>
    <r>
      <t>Maddox, D.M., D.B. Joley, D.M. Supkoff, and A. Mayfield.  1996.  Pollination biology of yellow starthistle (</t>
    </r>
    <r>
      <rPr>
        <i/>
        <sz val="12"/>
        <rFont val="Arial"/>
        <family val="2"/>
      </rPr>
      <t>Centaurea solstitialis</t>
    </r>
    <r>
      <rPr>
        <sz val="12"/>
        <rFont val="Arial"/>
        <family val="2"/>
      </rPr>
      <t>) in California. Canadian Journal of Botany 74(2):262-267.</t>
    </r>
  </si>
  <si>
    <r>
      <t xml:space="preserve">Olson, T.E. and M.V. Gray.  1989.  Characteristics of least Bell's vireo nest sites along the Santa Ynez River.  Pages 278-284 </t>
    </r>
    <r>
      <rPr>
        <i/>
        <sz val="12"/>
        <rFont val="Arial"/>
        <family val="2"/>
      </rPr>
      <t>in</t>
    </r>
    <r>
      <rPr>
        <sz val="12"/>
        <rFont val="Arial"/>
        <family val="2"/>
      </rPr>
      <t xml:space="preserve"> Proceedings of the California riparian systems conference: protection, management, and restoration for the 1990's; 1988 September 22-24; Davis, CA.  Berkeley, CA: U.S. Department of Agriculture, Forest Service, Pacific Southwest Forest and Range Experiment Station, gen. tech. rep. PSW-110. </t>
    </r>
  </si>
  <si>
    <r>
      <t>Riba, M., A. Rodrigo, B. Colas, and J. Retana.  2002.  Fire and species range in Mediterranean landscapes:  an experimental comparison of seed and seedling performance among</t>
    </r>
    <r>
      <rPr>
        <i/>
        <sz val="12"/>
        <rFont val="Arial"/>
        <family val="2"/>
      </rPr>
      <t xml:space="preserve"> Centaurea</t>
    </r>
    <r>
      <rPr>
        <sz val="12"/>
        <rFont val="Arial"/>
        <family val="2"/>
      </rPr>
      <t xml:space="preserve"> taxa.  Journal of Biogeography 29:135-146.</t>
    </r>
  </si>
  <si>
    <r>
      <t>Roché, C.T. and B.F. Roché, Jr.  1988.  Distribution and amount of four knapweed (</t>
    </r>
    <r>
      <rPr>
        <i/>
        <sz val="12"/>
        <rFont val="Arial"/>
        <family val="2"/>
      </rPr>
      <t>Centaurea</t>
    </r>
    <r>
      <rPr>
        <sz val="12"/>
        <rFont val="Arial"/>
        <family val="2"/>
      </rPr>
      <t xml:space="preserve"> L.) species found in eastern Washington.  Northwest Science 62(5):242-253.</t>
    </r>
  </si>
  <si>
    <t>Woods, D.M., ed.  1998.  Biological control program annual summary, 1997.  California Department of Food and Agriculture, Plant Health and Pest Prevention Services, Sacramento, CA.  85 pp.</t>
  </si>
  <si>
    <t>Hickman, J.C., ed.  1993. The Jepson manual, higher plants of California.  University of California Press. Berkeley, CA.  1400 pp.</t>
  </si>
  <si>
    <t>Giessow, J.  2011.  Biologist, Dendra, Inc.  Reviewer, SANDAG Invasive Species project.</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</si>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</sst>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41">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sz val="9"/>
      <name val="Calibri"/>
      <family val="2"/>
    </font>
    <font>
      <b/>
      <i/>
      <sz val="14"/>
      <name val="Arial"/>
      <family val="2"/>
    </font>
    <font>
      <b/>
      <sz val="14"/>
      <name val="Arial"/>
      <family val="2"/>
    </font>
    <font>
      <b/>
      <i/>
      <sz val="12"/>
      <name val="Arial"/>
      <family val="2"/>
    </font>
    <font>
      <i/>
      <sz val="14"/>
      <name val="Arial"/>
      <family val="2"/>
    </font>
    <font>
      <sz val="14"/>
      <name val="Arial"/>
      <family val="2"/>
    </font>
    <font>
      <sz val="12"/>
      <name val="Arial"/>
      <family val="2"/>
    </font>
    <font>
      <i/>
      <sz val="12"/>
      <name val="Arial"/>
      <family val="2"/>
    </font>
    <font>
      <sz val="12"/>
      <color indexed="12"/>
      <name val="Arial"/>
      <family val="2"/>
    </font>
    <font>
      <b/>
      <sz val="12"/>
      <color indexed="10"/>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amily val="2"/>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0"/>
      <name val="Arial"/>
      <family val="2"/>
    </font>
    <font>
      <strike/>
      <sz val="12"/>
      <color indexed="10"/>
      <name val="Arial"/>
      <family val="2"/>
    </font>
    <font>
      <sz val="11"/>
      <name val="Arial"/>
      <family val="2"/>
    </font>
    <font>
      <b/>
      <sz val="11"/>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71">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7" fillId="0" borderId="1" xfId="0" applyFont="1" applyFill="1" applyBorder="1" applyAlignment="1">
      <alignment vertical="top" wrapText="1"/>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Alignment="1">
      <alignment vertical="center" wrapText="1"/>
    </xf>
    <xf numFmtId="0" fontId="14" fillId="0" borderId="0" xfId="0" applyFont="1" applyFill="1"/>
    <xf numFmtId="0" fontId="14" fillId="0" borderId="0" xfId="0" applyFont="1" applyBorder="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164" fontId="2" fillId="3" borderId="7"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7" fillId="4" borderId="5" xfId="0" applyFont="1" applyFill="1" applyBorder="1" applyAlignment="1">
      <alignment horizontal="lef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2" fillId="3" borderId="1" xfId="0" applyNumberFormat="1" applyFont="1" applyFill="1" applyBorder="1" applyAlignment="1">
      <alignment horizontal="center" vertical="center" wrapText="1"/>
    </xf>
    <xf numFmtId="164" fontId="10" fillId="6"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9"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49" fontId="2" fillId="0" borderId="0" xfId="0" applyNumberFormat="1" applyFont="1" applyAlignment="1">
      <alignment horizontal="right"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49" fontId="2" fillId="0" borderId="0" xfId="0" applyNumberFormat="1" applyFont="1" applyAlignment="1">
      <alignment horizontal="right" vertical="center" wrapText="1"/>
    </xf>
    <xf numFmtId="0" fontId="14" fillId="0" borderId="0" xfId="0" applyFont="1" applyAlignment="1"/>
    <xf numFmtId="0" fontId="2" fillId="7" borderId="4" xfId="0" applyFont="1" applyFill="1" applyBorder="1" applyAlignment="1">
      <alignment horizontal="center" vertical="center"/>
    </xf>
    <xf numFmtId="0" fontId="2" fillId="7" borderId="4" xfId="0" applyFont="1" applyFill="1" applyBorder="1" applyAlignment="1">
      <alignment horizontal="center" vertical="center" wrapText="1"/>
    </xf>
    <xf numFmtId="0" fontId="2" fillId="5" borderId="5" xfId="0" applyFont="1" applyFill="1" applyBorder="1" applyAlignment="1">
      <alignment horizontal="center"/>
    </xf>
    <xf numFmtId="0" fontId="2" fillId="0" borderId="1" xfId="0" applyFont="1" applyFill="1" applyBorder="1" applyAlignment="1">
      <alignment horizontal="center"/>
    </xf>
    <xf numFmtId="0" fontId="2" fillId="0" borderId="1" xfId="0" applyFont="1" applyBorder="1" applyAlignment="1">
      <alignment horizontal="center"/>
    </xf>
    <xf numFmtId="0" fontId="2" fillId="0" borderId="6" xfId="0" applyFont="1" applyFill="1" applyBorder="1" applyAlignment="1">
      <alignment horizontal="center"/>
    </xf>
    <xf numFmtId="0" fontId="14" fillId="0" borderId="0" xfId="0" applyFont="1" applyFill="1" applyBorder="1"/>
    <xf numFmtId="0" fontId="14" fillId="0" borderId="0" xfId="0" applyFont="1" applyFill="1" applyBorder="1" applyAlignment="1">
      <alignment vertical="center" wrapText="1"/>
    </xf>
    <xf numFmtId="0" fontId="14" fillId="0" borderId="0" xfId="0" applyFont="1" applyFill="1" applyBorder="1" applyAlignment="1">
      <alignment horizontal="center"/>
    </xf>
    <xf numFmtId="0" fontId="2" fillId="0" borderId="0" xfId="0" applyFont="1" applyAlignment="1">
      <alignment horizontal="left"/>
    </xf>
    <xf numFmtId="0" fontId="14" fillId="0" borderId="0" xfId="0" applyFont="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0" fontId="18" fillId="0" borderId="8" xfId="0" applyFont="1" applyBorder="1"/>
    <xf numFmtId="0" fontId="18" fillId="0" borderId="8" xfId="0" applyFont="1" applyBorder="1" applyAlignment="1">
      <alignment horizontal="center"/>
    </xf>
    <xf numFmtId="0" fontId="18" fillId="0" borderId="8" xfId="0" applyFont="1" applyBorder="1" applyAlignment="1">
      <alignment horizontal="right"/>
    </xf>
    <xf numFmtId="0" fontId="18" fillId="0" borderId="0" xfId="0" applyFont="1"/>
    <xf numFmtId="0" fontId="17" fillId="0" borderId="0" xfId="0" applyFont="1"/>
    <xf numFmtId="0" fontId="18" fillId="0" borderId="0" xfId="0" applyFont="1" applyAlignment="1">
      <alignment horizontal="center"/>
    </xf>
    <xf numFmtId="49" fontId="18" fillId="0" borderId="0" xfId="0" applyNumberFormat="1" applyFont="1" applyAlignment="1">
      <alignment horizontal="right"/>
    </xf>
    <xf numFmtId="0" fontId="20" fillId="0" borderId="0" xfId="0" applyFont="1"/>
    <xf numFmtId="0" fontId="21" fillId="0" borderId="0" xfId="0" applyFont="1"/>
    <xf numFmtId="0" fontId="21" fillId="0" borderId="0" xfId="0" applyFont="1" applyAlignment="1">
      <alignment horizontal="center"/>
    </xf>
    <xf numFmtId="49" fontId="21" fillId="0" borderId="0" xfId="0" applyNumberFormat="1" applyFont="1" applyAlignment="1">
      <alignment horizontal="right"/>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164" fontId="2" fillId="3" borderId="5" xfId="0" applyNumberFormat="1" applyFont="1" applyFill="1" applyBorder="1" applyAlignment="1">
      <alignment horizontal="center"/>
    </xf>
    <xf numFmtId="164" fontId="2" fillId="0" borderId="1" xfId="0" applyNumberFormat="1" applyFont="1" applyBorder="1" applyAlignment="1">
      <alignment horizontal="center"/>
    </xf>
    <xf numFmtId="0" fontId="2" fillId="5" borderId="1" xfId="0" applyFont="1" applyFill="1" applyBorder="1" applyAlignment="1">
      <alignment horizontal="center"/>
    </xf>
    <xf numFmtId="164" fontId="2" fillId="3" borderId="1" xfId="0" applyNumberFormat="1" applyFont="1" applyFill="1" applyBorder="1" applyAlignment="1">
      <alignment horizontal="center"/>
    </xf>
    <xf numFmtId="2" fontId="2" fillId="0" borderId="1" xfId="0" applyNumberFormat="1" applyFont="1" applyFill="1" applyBorder="1" applyAlignment="1">
      <alignment horizontal="center"/>
    </xf>
    <xf numFmtId="0" fontId="2" fillId="0" borderId="0" xfId="0" applyFont="1"/>
    <xf numFmtId="164" fontId="2" fillId="7" borderId="1" xfId="0" applyNumberFormat="1" applyFont="1" applyFill="1" applyBorder="1" applyAlignment="1">
      <alignment horizontal="center" vertical="center" wrapText="1"/>
    </xf>
    <xf numFmtId="0" fontId="3" fillId="7" borderId="1" xfId="0" applyFont="1" applyFill="1" applyBorder="1" applyAlignment="1">
      <alignment horizontal="left" vertical="top"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19" fillId="0" borderId="0" xfId="0" applyFont="1"/>
    <xf numFmtId="0" fontId="22" fillId="0" borderId="0" xfId="0" applyFont="1"/>
    <xf numFmtId="0" fontId="19" fillId="0" borderId="0" xfId="0" applyFont="1" applyAlignment="1">
      <alignment vertical="center" wrapText="1"/>
    </xf>
    <xf numFmtId="0" fontId="22" fillId="0" borderId="0" xfId="0" applyFont="1" applyAlignment="1">
      <alignment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vertical="center" wrapText="1"/>
    </xf>
    <xf numFmtId="0" fontId="2" fillId="0" borderId="6" xfId="0" applyFont="1" applyBorder="1"/>
    <xf numFmtId="164" fontId="13" fillId="3" borderId="5" xfId="0" applyNumberFormat="1" applyFont="1" applyFill="1" applyBorder="1" applyAlignment="1">
      <alignment horizontal="center" vertical="center" wrapText="1"/>
    </xf>
    <xf numFmtId="0" fontId="7" fillId="4" borderId="5" xfId="0" applyFont="1" applyFill="1" applyBorder="1" applyAlignment="1">
      <alignment vertical="top" wrapText="1"/>
    </xf>
    <xf numFmtId="0" fontId="12" fillId="0" borderId="11"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1" xfId="0" applyFont="1" applyBorder="1" applyAlignment="1">
      <alignment horizontal="center"/>
    </xf>
    <xf numFmtId="0" fontId="12" fillId="0" borderId="11" xfId="0" applyFont="1" applyBorder="1" applyAlignment="1">
      <alignment horizontal="left"/>
    </xf>
    <xf numFmtId="0" fontId="12" fillId="0" borderId="5" xfId="0" applyFont="1" applyBorder="1" applyAlignment="1">
      <alignment horizontal="left"/>
    </xf>
    <xf numFmtId="0" fontId="12" fillId="0" borderId="6" xfId="0" applyFont="1" applyBorder="1" applyAlignment="1">
      <alignment horizontal="left"/>
    </xf>
    <xf numFmtId="0" fontId="12" fillId="0" borderId="1" xfId="0" applyFont="1" applyBorder="1" applyAlignment="1">
      <alignment horizontal="left"/>
    </xf>
    <xf numFmtId="0" fontId="26" fillId="7" borderId="4" xfId="0" applyFont="1" applyFill="1" applyBorder="1" applyAlignment="1">
      <alignment horizontal="center" vertical="center" wrapText="1"/>
    </xf>
    <xf numFmtId="0" fontId="26" fillId="5" borderId="5" xfId="0" applyFont="1" applyFill="1" applyBorder="1"/>
    <xf numFmtId="0" fontId="26" fillId="0" borderId="1" xfId="0" applyFont="1" applyFill="1" applyBorder="1"/>
    <xf numFmtId="0" fontId="26" fillId="5" borderId="1" xfId="0" applyFont="1" applyFill="1" applyBorder="1"/>
    <xf numFmtId="0" fontId="26" fillId="0" borderId="6" xfId="0" applyFont="1" applyFill="1" applyBorder="1"/>
    <xf numFmtId="0" fontId="29" fillId="0" borderId="0" xfId="0" applyFont="1"/>
    <xf numFmtId="0" fontId="29" fillId="0" borderId="0" xfId="0" applyFont="1" applyAlignment="1">
      <alignment horizontal="center"/>
    </xf>
    <xf numFmtId="0" fontId="22" fillId="0" borderId="0" xfId="0" applyFont="1" applyAlignment="1">
      <alignment horizontal="center"/>
    </xf>
    <xf numFmtId="164" fontId="6" fillId="4" borderId="12" xfId="0" applyNumberFormat="1" applyFont="1" applyFill="1" applyBorder="1" applyAlignment="1">
      <alignment horizontal="left"/>
    </xf>
    <xf numFmtId="0" fontId="6" fillId="4" borderId="12" xfId="0" applyFont="1" applyFill="1" applyBorder="1"/>
    <xf numFmtId="0" fontId="6" fillId="4" borderId="13" xfId="0" applyFont="1" applyFill="1" applyBorder="1" applyAlignment="1"/>
    <xf numFmtId="0" fontId="6" fillId="4" borderId="14" xfId="0" applyFont="1" applyFill="1" applyBorder="1" applyAlignment="1"/>
    <xf numFmtId="0" fontId="6" fillId="4" borderId="15"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6"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31" fillId="0" borderId="0" xfId="0" applyFont="1" applyAlignment="1">
      <alignment horizontal="center" vertical="top"/>
    </xf>
    <xf numFmtId="0" fontId="31" fillId="0" borderId="0" xfId="0" applyFont="1"/>
    <xf numFmtId="0" fontId="31" fillId="0" borderId="0" xfId="0" applyFont="1" applyAlignment="1">
      <alignment vertical="top" wrapText="1"/>
    </xf>
    <xf numFmtId="0" fontId="31" fillId="0" borderId="0" xfId="0" applyFont="1" applyAlignment="1">
      <alignment horizontal="left" vertical="top" wrapText="1"/>
    </xf>
    <xf numFmtId="0" fontId="32" fillId="7" borderId="9" xfId="0" applyFont="1" applyFill="1" applyBorder="1" applyAlignment="1">
      <alignment horizontal="center" vertical="center" wrapText="1"/>
    </xf>
    <xf numFmtId="0" fontId="32" fillId="7" borderId="10" xfId="0" applyFont="1" applyFill="1" applyBorder="1" applyAlignment="1">
      <alignment horizontal="center" vertical="center" wrapText="1"/>
    </xf>
    <xf numFmtId="164" fontId="33" fillId="4" borderId="12" xfId="0" applyNumberFormat="1" applyFont="1" applyFill="1" applyBorder="1" applyAlignment="1">
      <alignment horizontal="left" vertical="center"/>
    </xf>
    <xf numFmtId="0" fontId="33" fillId="0" borderId="1" xfId="0" applyFont="1" applyFill="1" applyBorder="1" applyAlignment="1">
      <alignment vertical="center"/>
    </xf>
    <xf numFmtId="0" fontId="33"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6" fillId="0" borderId="1" xfId="0" applyFont="1" applyBorder="1" applyAlignment="1">
      <alignment vertical="center"/>
    </xf>
    <xf numFmtId="164" fontId="6" fillId="6" borderId="1" xfId="0" applyNumberFormat="1" applyFont="1" applyFill="1" applyBorder="1" applyAlignment="1">
      <alignment horizontal="center" vertical="center" wrapText="1"/>
    </xf>
    <xf numFmtId="0" fontId="2" fillId="7" borderId="17" xfId="0" applyFont="1" applyFill="1" applyBorder="1" applyAlignment="1">
      <alignment horizontal="center" vertical="center" wrapText="1"/>
    </xf>
    <xf numFmtId="0" fontId="14" fillId="0" borderId="0" xfId="0" applyFont="1" applyAlignment="1">
      <alignment vertical="center"/>
    </xf>
    <xf numFmtId="0" fontId="3" fillId="5" borderId="18" xfId="0" applyFont="1" applyFill="1" applyBorder="1" applyAlignment="1"/>
    <xf numFmtId="0" fontId="3" fillId="5" borderId="19" xfId="0" applyFont="1" applyFill="1" applyBorder="1" applyAlignment="1"/>
    <xf numFmtId="0" fontId="3" fillId="5" borderId="20" xfId="0" applyFont="1" applyFill="1" applyBorder="1" applyAlignment="1"/>
    <xf numFmtId="164" fontId="3" fillId="3" borderId="1" xfId="0" applyNumberFormat="1" applyFont="1" applyFill="1" applyBorder="1" applyAlignment="1">
      <alignment horizontal="center"/>
    </xf>
    <xf numFmtId="0" fontId="3" fillId="5" borderId="2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6"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2" fillId="0" borderId="1" xfId="0" applyFont="1" applyFill="1" applyBorder="1" applyAlignment="1">
      <alignment vertical="center"/>
    </xf>
    <xf numFmtId="0" fontId="37" fillId="0" borderId="1" xfId="0" applyFont="1" applyFill="1" applyBorder="1" applyAlignment="1">
      <alignment horizontal="center" vertical="center"/>
    </xf>
    <xf numFmtId="0" fontId="1" fillId="0" borderId="1" xfId="0" applyFont="1" applyBorder="1" applyAlignment="1">
      <alignment horizontal="left" vertical="top" wrapText="1"/>
    </xf>
    <xf numFmtId="0" fontId="37" fillId="0" borderId="1" xfId="0" applyFont="1" applyBorder="1" applyAlignment="1">
      <alignment horizontal="center" vertical="center"/>
    </xf>
    <xf numFmtId="0" fontId="3" fillId="2" borderId="1" xfId="0" applyFont="1" applyFill="1" applyBorder="1" applyAlignment="1">
      <alignment horizontal="left" vertical="top" wrapText="1"/>
    </xf>
    <xf numFmtId="0" fontId="22" fillId="0" borderId="8" xfId="0" applyFont="1" applyFill="1" applyBorder="1" applyAlignment="1">
      <alignment vertical="center"/>
    </xf>
    <xf numFmtId="164" fontId="1" fillId="0" borderId="23" xfId="0" applyNumberFormat="1" applyFont="1" applyFill="1" applyBorder="1" applyAlignment="1">
      <alignment horizontal="center" vertical="center"/>
    </xf>
    <xf numFmtId="0" fontId="37" fillId="0" borderId="11" xfId="0" applyFont="1" applyFill="1" applyBorder="1" applyAlignment="1">
      <alignment horizontal="center" vertical="center"/>
    </xf>
    <xf numFmtId="0" fontId="1" fillId="0" borderId="11" xfId="0" applyFont="1" applyBorder="1" applyAlignment="1">
      <alignment horizontal="left" vertical="top" wrapText="1"/>
    </xf>
    <xf numFmtId="1" fontId="3" fillId="7" borderId="4" xfId="0" applyNumberFormat="1" applyFont="1" applyFill="1" applyBorder="1" applyAlignment="1">
      <alignment horizontal="center" vertical="center" wrapText="1"/>
    </xf>
    <xf numFmtId="0" fontId="3" fillId="7" borderId="4" xfId="0" applyFont="1" applyFill="1" applyBorder="1" applyAlignment="1">
      <alignment horizontal="center" vertical="center" wrapText="1"/>
    </xf>
    <xf numFmtId="0" fontId="37" fillId="0" borderId="0" xfId="0" applyFont="1"/>
    <xf numFmtId="0" fontId="37" fillId="0" borderId="0" xfId="0" applyFont="1" applyAlignment="1">
      <alignment vertical="center" wrapText="1"/>
    </xf>
    <xf numFmtId="0" fontId="37" fillId="0" borderId="0" xfId="0" applyFont="1" applyAlignment="1">
      <alignment horizontal="center"/>
    </xf>
    <xf numFmtId="0" fontId="22" fillId="0" borderId="0" xfId="0" applyFont="1" applyAlignment="1"/>
    <xf numFmtId="0" fontId="24" fillId="0" borderId="0" xfId="0" applyFont="1" applyAlignment="1"/>
    <xf numFmtId="0" fontId="25" fillId="0" borderId="0" xfId="0" applyFont="1" applyAlignment="1"/>
    <xf numFmtId="0" fontId="2" fillId="3" borderId="24" xfId="0" applyFont="1" applyFill="1" applyBorder="1" applyAlignment="1">
      <alignment horizontal="center"/>
    </xf>
    <xf numFmtId="0" fontId="26" fillId="5" borderId="5" xfId="0" applyFont="1" applyFill="1" applyBorder="1" applyAlignment="1">
      <alignment horizontal="center"/>
    </xf>
    <xf numFmtId="0" fontId="26" fillId="0" borderId="1" xfId="0" applyFont="1" applyFill="1" applyBorder="1" applyAlignment="1">
      <alignment horizontal="center"/>
    </xf>
    <xf numFmtId="0" fontId="26" fillId="5" borderId="1" xfId="0" applyFont="1" applyFill="1" applyBorder="1" applyAlignment="1">
      <alignment horizontal="center"/>
    </xf>
    <xf numFmtId="164" fontId="26" fillId="0" borderId="1" xfId="0" applyNumberFormat="1" applyFont="1" applyFill="1" applyBorder="1" applyAlignment="1">
      <alignment horizontal="center"/>
    </xf>
    <xf numFmtId="0" fontId="26" fillId="0" borderId="6" xfId="0" applyFont="1" applyFill="1" applyBorder="1" applyAlignment="1">
      <alignment horizontal="center"/>
    </xf>
    <xf numFmtId="0" fontId="39" fillId="0" borderId="0" xfId="0" applyFont="1" applyBorder="1"/>
    <xf numFmtId="0" fontId="40" fillId="0" borderId="0" xfId="0" applyFont="1" applyAlignment="1">
      <alignment horizontal="left" vertical="center"/>
    </xf>
    <xf numFmtId="0" fontId="39" fillId="0" borderId="0" xfId="0" applyFont="1"/>
    <xf numFmtId="0" fontId="22" fillId="0" borderId="0" xfId="0" applyNumberFormat="1" applyFont="1" applyAlignment="1">
      <alignment vertical="center" wrapText="1"/>
    </xf>
    <xf numFmtId="0" fontId="6" fillId="2" borderId="2" xfId="0" applyFont="1" applyFill="1" applyBorder="1" applyAlignment="1">
      <alignment horizontal="left" vertical="center"/>
    </xf>
    <xf numFmtId="0" fontId="6" fillId="2" borderId="16" xfId="0" applyFont="1" applyFill="1" applyBorder="1" applyAlignment="1">
      <alignment horizontal="left" vertical="center"/>
    </xf>
    <xf numFmtId="0" fontId="6" fillId="2" borderId="3" xfId="0" applyFont="1" applyFill="1" applyBorder="1" applyAlignment="1">
      <alignment horizontal="left" vertical="center"/>
    </xf>
    <xf numFmtId="0" fontId="7" fillId="0" borderId="2" xfId="0" applyFont="1" applyBorder="1" applyAlignment="1">
      <alignment horizontal="left" vertical="center"/>
    </xf>
    <xf numFmtId="0" fontId="7" fillId="0" borderId="16" xfId="0" applyFont="1" applyBorder="1" applyAlignment="1">
      <alignment horizontal="left" vertical="center"/>
    </xf>
    <xf numFmtId="0" fontId="7" fillId="0" borderId="3" xfId="0" applyFont="1" applyBorder="1" applyAlignment="1">
      <alignment horizontal="left" vertical="center"/>
    </xf>
    <xf numFmtId="0" fontId="7" fillId="0" borderId="2" xfId="0" applyFont="1" applyFill="1" applyBorder="1" applyAlignment="1">
      <alignment horizontal="left" vertical="center"/>
    </xf>
    <xf numFmtId="0" fontId="7" fillId="0" borderId="16" xfId="0" applyFont="1" applyFill="1" applyBorder="1" applyAlignment="1">
      <alignment horizontal="left" vertical="center"/>
    </xf>
    <xf numFmtId="0" fontId="7" fillId="0" borderId="3" xfId="0" applyFont="1" applyFill="1" applyBorder="1" applyAlignment="1">
      <alignment horizontal="left" vertical="center"/>
    </xf>
    <xf numFmtId="0" fontId="7" fillId="0" borderId="2"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7" fillId="0" borderId="3"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 fillId="7" borderId="2" xfId="0" applyFont="1" applyFill="1" applyBorder="1" applyAlignment="1">
      <alignment horizontal="center" vertical="top" wrapText="1"/>
    </xf>
    <xf numFmtId="0" fontId="2" fillId="7" borderId="16" xfId="0" applyFont="1" applyFill="1" applyBorder="1" applyAlignment="1">
      <alignment horizontal="center" vertical="top" wrapText="1"/>
    </xf>
    <xf numFmtId="0" fontId="2" fillId="7" borderId="3" xfId="0" applyFont="1" applyFill="1" applyBorder="1" applyAlignment="1">
      <alignment horizontal="center" vertical="top" wrapText="1"/>
    </xf>
    <xf numFmtId="0" fontId="2" fillId="7" borderId="25" xfId="0" applyFont="1" applyFill="1" applyBorder="1" applyAlignment="1">
      <alignment horizontal="center" vertical="center"/>
    </xf>
    <xf numFmtId="0" fontId="2" fillId="7" borderId="26" xfId="0" applyFont="1" applyFill="1" applyBorder="1" applyAlignment="1">
      <alignment horizontal="center" vertical="center"/>
    </xf>
    <xf numFmtId="0" fontId="2" fillId="7" borderId="27" xfId="0" applyFont="1" applyFill="1" applyBorder="1" applyAlignment="1">
      <alignment horizontal="center" vertical="center"/>
    </xf>
    <xf numFmtId="0" fontId="2" fillId="7" borderId="28" xfId="0" applyFont="1" applyFill="1" applyBorder="1" applyAlignment="1">
      <alignment horizontal="center" vertical="center"/>
    </xf>
    <xf numFmtId="0" fontId="2" fillId="7" borderId="29" xfId="0" applyFont="1" applyFill="1" applyBorder="1" applyAlignment="1">
      <alignment horizontal="center" vertical="center"/>
    </xf>
    <xf numFmtId="0" fontId="2" fillId="7" borderId="10" xfId="0" applyFont="1" applyFill="1" applyBorder="1" applyAlignment="1">
      <alignment horizontal="center" vertical="center"/>
    </xf>
    <xf numFmtId="0" fontId="33" fillId="2" borderId="2" xfId="0" applyFont="1" applyFill="1" applyBorder="1" applyAlignment="1">
      <alignment horizontal="left" vertical="center"/>
    </xf>
    <xf numFmtId="0" fontId="33" fillId="2" borderId="16" xfId="0" applyFont="1" applyFill="1" applyBorder="1" applyAlignment="1">
      <alignment horizontal="left" vertical="center"/>
    </xf>
    <xf numFmtId="0" fontId="33" fillId="2"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6"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xf>
    <xf numFmtId="0" fontId="11" fillId="0" borderId="16" xfId="0" applyFont="1" applyBorder="1" applyAlignment="1">
      <alignment horizontal="left" vertical="center"/>
    </xf>
    <xf numFmtId="0" fontId="11" fillId="0" borderId="3" xfId="0" applyFont="1" applyBorder="1" applyAlignment="1">
      <alignment horizontal="left" vertical="center"/>
    </xf>
    <xf numFmtId="0" fontId="33" fillId="2" borderId="2" xfId="0" applyFont="1" applyFill="1" applyBorder="1" applyAlignment="1">
      <alignment horizontal="left" vertical="center" wrapText="1"/>
    </xf>
    <xf numFmtId="0" fontId="33" fillId="2" borderId="16"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6" fillId="7" borderId="25" xfId="0" applyFont="1" applyFill="1" applyBorder="1" applyAlignment="1">
      <alignment horizontal="center" vertical="center"/>
    </xf>
    <xf numFmtId="0" fontId="26" fillId="7" borderId="26" xfId="0" applyFont="1" applyFill="1" applyBorder="1" applyAlignment="1">
      <alignment horizontal="center" vertical="center"/>
    </xf>
    <xf numFmtId="0" fontId="26" fillId="7" borderId="27" xfId="0" applyFont="1" applyFill="1" applyBorder="1" applyAlignment="1">
      <alignment horizontal="center" vertical="center"/>
    </xf>
    <xf numFmtId="0" fontId="26" fillId="7" borderId="28" xfId="0" applyFont="1" applyFill="1" applyBorder="1" applyAlignment="1">
      <alignment horizontal="center" vertical="center"/>
    </xf>
    <xf numFmtId="0" fontId="26" fillId="7" borderId="29" xfId="0" applyFont="1" applyFill="1" applyBorder="1" applyAlignment="1">
      <alignment horizontal="center" vertical="center"/>
    </xf>
    <xf numFmtId="0" fontId="26" fillId="7" borderId="10" xfId="0" applyFont="1" applyFill="1" applyBorder="1" applyAlignment="1">
      <alignment horizontal="center" vertical="center"/>
    </xf>
    <xf numFmtId="0" fontId="26" fillId="7" borderId="2" xfId="0" applyFont="1" applyFill="1" applyBorder="1" applyAlignment="1">
      <alignment horizontal="center" vertical="top" wrapText="1"/>
    </xf>
    <xf numFmtId="0" fontId="26" fillId="7" borderId="16" xfId="0" applyFont="1" applyFill="1" applyBorder="1" applyAlignment="1">
      <alignment horizontal="center" vertical="top" wrapText="1"/>
    </xf>
    <xf numFmtId="0" fontId="26" fillId="7" borderId="3" xfId="0" applyFont="1" applyFill="1" applyBorder="1" applyAlignment="1">
      <alignment horizontal="center" vertical="top" wrapText="1"/>
    </xf>
    <xf numFmtId="0" fontId="11" fillId="0" borderId="2" xfId="0" applyFont="1" applyBorder="1" applyAlignment="1">
      <alignment horizontal="left" vertical="top" wrapText="1"/>
    </xf>
    <xf numFmtId="0" fontId="31" fillId="0" borderId="3" xfId="0" applyFont="1" applyBorder="1" applyAlignment="1">
      <alignment horizontal="left" vertical="top" wrapText="1"/>
    </xf>
    <xf numFmtId="0" fontId="33" fillId="4" borderId="13" xfId="0" applyFont="1" applyFill="1" applyBorder="1" applyAlignment="1">
      <alignment horizontal="left" vertical="center" wrapText="1"/>
    </xf>
    <xf numFmtId="0" fontId="33" fillId="4" borderId="14" xfId="0" applyFont="1" applyFill="1" applyBorder="1" applyAlignment="1">
      <alignment horizontal="left" vertical="center" wrapText="1"/>
    </xf>
    <xf numFmtId="0" fontId="33" fillId="4" borderId="15"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6" xfId="0" applyFont="1" applyFill="1" applyBorder="1" applyAlignment="1">
      <alignment horizontal="left" vertical="center"/>
    </xf>
    <xf numFmtId="0" fontId="11" fillId="0" borderId="3" xfId="0" applyFont="1" applyFill="1" applyBorder="1" applyAlignment="1">
      <alignment horizontal="left" vertical="center"/>
    </xf>
    <xf numFmtId="0" fontId="37" fillId="0" borderId="0" xfId="0" applyFont="1" applyAlignment="1">
      <alignment horizontal="left" vertical="center" wrapText="1"/>
    </xf>
    <xf numFmtId="0" fontId="37" fillId="0" borderId="0" xfId="0" applyFont="1" applyAlignment="1">
      <alignment horizontal="left" vertical="center"/>
    </xf>
    <xf numFmtId="0" fontId="39" fillId="0" borderId="0" xfId="0" applyFont="1" applyFill="1" applyBorder="1" applyAlignment="1">
      <alignment horizontal="left" vertical="center" wrapText="1"/>
    </xf>
    <xf numFmtId="0" fontId="39" fillId="0" borderId="0" xfId="0" applyFont="1" applyAlignment="1">
      <alignment horizontal="left" vertical="center" wrapText="1"/>
    </xf>
    <xf numFmtId="0" fontId="2" fillId="7" borderId="30"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37" fillId="0" borderId="2" xfId="0" applyFont="1" applyFill="1" applyBorder="1" applyAlignment="1">
      <alignment horizontal="left" vertical="center" wrapText="1"/>
    </xf>
    <xf numFmtId="0" fontId="37" fillId="0" borderId="3" xfId="0" applyFont="1" applyFill="1" applyBorder="1" applyAlignment="1">
      <alignment horizontal="left" vertical="center" wrapText="1"/>
    </xf>
    <xf numFmtId="0" fontId="22" fillId="0" borderId="8"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0</xdr:colOff>
      <xdr:row>0</xdr:row>
      <xdr:rowOff>0</xdr:rowOff>
    </xdr:from>
    <xdr:to>
      <xdr:col>24</xdr:col>
      <xdr:colOff>552450</xdr:colOff>
      <xdr:row>58</xdr:row>
      <xdr:rowOff>0</xdr:rowOff>
    </xdr:to>
    <xdr:pic>
      <xdr:nvPicPr>
        <xdr:cNvPr id="1040" name="Picture 16" descr="Centaurea sol"/>
        <xdr:cNvPicPr>
          <a:picLocks noChangeAspect="1" noChangeArrowheads="1"/>
        </xdr:cNvPicPr>
      </xdr:nvPicPr>
      <xdr:blipFill>
        <a:blip xmlns:r="http://schemas.openxmlformats.org/officeDocument/2006/relationships" r:embed="rId1" cstate="print"/>
        <a:srcRect/>
        <a:stretch>
          <a:fillRect/>
        </a:stretch>
      </xdr:blipFill>
      <xdr:spPr bwMode="auto">
        <a:xfrm>
          <a:off x="7924800" y="0"/>
          <a:ext cx="7258050" cy="9391650"/>
        </a:xfrm>
        <a:prstGeom prst="rect">
          <a:avLst/>
        </a:prstGeom>
        <a:noFill/>
        <a:ln w="9525">
          <a:noFill/>
          <a:miter lim="800000"/>
          <a:headEnd/>
          <a:tailEnd/>
        </a:ln>
      </xdr:spPr>
    </xdr:pic>
    <xdr:clientData/>
  </xdr:twoCellAnchor>
  <xdr:twoCellAnchor editAs="oneCell">
    <xdr:from>
      <xdr:col>0</xdr:col>
      <xdr:colOff>38100</xdr:colOff>
      <xdr:row>0</xdr:row>
      <xdr:rowOff>19050</xdr:rowOff>
    </xdr:from>
    <xdr:to>
      <xdr:col>12</xdr:col>
      <xdr:colOff>495300</xdr:colOff>
      <xdr:row>62</xdr:row>
      <xdr:rowOff>38100</xdr:rowOff>
    </xdr:to>
    <xdr:pic>
      <xdr:nvPicPr>
        <xdr:cNvPr id="1041" name="Picture 17" descr="ryw Centaurea solstitialis v2"/>
        <xdr:cNvPicPr>
          <a:picLocks noChangeAspect="1" noChangeArrowheads="1"/>
        </xdr:cNvPicPr>
      </xdr:nvPicPr>
      <xdr:blipFill>
        <a:blip xmlns:r="http://schemas.openxmlformats.org/officeDocument/2006/relationships" r:embed="rId2" cstate="print"/>
        <a:srcRect/>
        <a:stretch>
          <a:fillRect/>
        </a:stretch>
      </xdr:blipFill>
      <xdr:spPr bwMode="auto">
        <a:xfrm>
          <a:off x="38100" y="19050"/>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J33"/>
  <sheetViews>
    <sheetView tabSelected="1" zoomScaleNormal="75" workbookViewId="0">
      <selection activeCell="E30" sqref="E30"/>
    </sheetView>
  </sheetViews>
  <sheetFormatPr defaultRowHeight="15"/>
  <cols>
    <col min="1" max="1" width="40.85546875" style="25" customWidth="1"/>
    <col min="2" max="2" width="77.85546875" style="25" customWidth="1"/>
    <col min="3" max="3" width="12" style="26" customWidth="1"/>
    <col min="4" max="5" width="13.5703125" style="26" customWidth="1"/>
    <col min="6" max="6" width="9.140625" style="25"/>
    <col min="7" max="7" width="12.7109375" style="25" customWidth="1"/>
    <col min="8" max="16384" width="9.140625" style="25"/>
  </cols>
  <sheetData>
    <row r="1" spans="1:10" s="80" customFormat="1" ht="18.75" thickBot="1">
      <c r="A1" s="77" t="s">
        <v>102</v>
      </c>
      <c r="B1" s="77" t="s">
        <v>103</v>
      </c>
      <c r="C1" s="78"/>
      <c r="D1" s="78"/>
      <c r="E1" s="78"/>
      <c r="F1" s="77"/>
      <c r="G1" s="79" t="s">
        <v>104</v>
      </c>
    </row>
    <row r="2" spans="1:10" s="80" customFormat="1" ht="18.75">
      <c r="A2" s="81" t="s">
        <v>109</v>
      </c>
      <c r="B2" s="80" t="s">
        <v>110</v>
      </c>
      <c r="C2" s="82"/>
      <c r="D2" s="83"/>
      <c r="E2" s="83"/>
      <c r="F2" s="83"/>
      <c r="G2" s="83" t="s">
        <v>99</v>
      </c>
    </row>
    <row r="3" spans="1:10" s="85" customFormat="1" ht="13.5" customHeight="1">
      <c r="A3" s="84"/>
      <c r="C3" s="86"/>
      <c r="D3" s="87"/>
      <c r="E3" s="87"/>
      <c r="F3" s="87"/>
      <c r="G3" s="87"/>
    </row>
    <row r="4" spans="1:10" ht="15" customHeight="1" thickBot="1">
      <c r="A4" s="80"/>
      <c r="B4" s="80"/>
      <c r="C4" s="82"/>
      <c r="D4" s="82"/>
      <c r="E4" s="82"/>
    </row>
    <row r="5" spans="1:10" ht="16.5" thickBot="1">
      <c r="A5" s="196" t="s">
        <v>105</v>
      </c>
      <c r="B5" s="38">
        <f>G9+G14+G21</f>
        <v>5.8501516337406461</v>
      </c>
    </row>
    <row r="6" spans="1:10" ht="15.75">
      <c r="A6" s="88"/>
      <c r="B6" s="89"/>
    </row>
    <row r="7" spans="1:10" ht="15.75" thickBot="1">
      <c r="F7" s="29"/>
      <c r="G7" s="29"/>
    </row>
    <row r="8" spans="1:10" s="101" customFormat="1" ht="43.5" customHeight="1" thickBot="1">
      <c r="A8" s="117" t="s">
        <v>9</v>
      </c>
      <c r="B8" s="117" t="s">
        <v>176</v>
      </c>
      <c r="C8" s="117" t="s">
        <v>234</v>
      </c>
      <c r="D8" s="117" t="s">
        <v>235</v>
      </c>
      <c r="E8" s="117" t="s">
        <v>236</v>
      </c>
      <c r="F8" s="117" t="s">
        <v>237</v>
      </c>
      <c r="G8" s="117" t="s">
        <v>238</v>
      </c>
    </row>
    <row r="9" spans="1:10" ht="15.75">
      <c r="A9" s="118" t="s">
        <v>106</v>
      </c>
      <c r="B9" s="118"/>
      <c r="C9" s="64">
        <v>0.6</v>
      </c>
      <c r="D9" s="64"/>
      <c r="E9" s="197">
        <v>10</v>
      </c>
      <c r="F9" s="90">
        <f>'Class 1'!K5</f>
        <v>4.7487166476718006</v>
      </c>
      <c r="G9" s="90">
        <f>F9*C9</f>
        <v>2.8492299886030801</v>
      </c>
    </row>
    <row r="10" spans="1:10" ht="15.75">
      <c r="A10" s="119"/>
      <c r="B10" s="119" t="s">
        <v>239</v>
      </c>
      <c r="C10" s="65"/>
      <c r="D10" s="65">
        <v>0.3</v>
      </c>
      <c r="E10" s="198">
        <v>3</v>
      </c>
      <c r="F10" s="91">
        <f>'Class 1'!K6</f>
        <v>0.94924999620299999</v>
      </c>
      <c r="G10" s="91"/>
    </row>
    <row r="11" spans="1:10" ht="15.75">
      <c r="A11" s="119"/>
      <c r="B11" s="119" t="s">
        <v>240</v>
      </c>
      <c r="C11" s="65"/>
      <c r="D11" s="65">
        <v>0.4</v>
      </c>
      <c r="E11" s="198">
        <v>4</v>
      </c>
      <c r="F11" s="91">
        <f>'Class 1'!K25</f>
        <v>2.3994666570688001</v>
      </c>
      <c r="G11" s="91"/>
      <c r="I11" s="29"/>
    </row>
    <row r="12" spans="1:10" ht="15.75">
      <c r="A12" s="119"/>
      <c r="B12" s="119" t="s">
        <v>241</v>
      </c>
      <c r="C12" s="65"/>
      <c r="D12" s="65">
        <v>0.3</v>
      </c>
      <c r="E12" s="198">
        <v>3</v>
      </c>
      <c r="F12" s="91">
        <f>'Class 1'!K36</f>
        <v>1.3999999943999999</v>
      </c>
      <c r="G12" s="91"/>
    </row>
    <row r="13" spans="1:10" ht="15.75">
      <c r="A13" s="119"/>
      <c r="B13" s="119"/>
      <c r="C13" s="65"/>
      <c r="D13" s="65"/>
      <c r="E13" s="198"/>
      <c r="F13" s="91"/>
      <c r="G13" s="91"/>
    </row>
    <row r="14" spans="1:10" ht="15.75">
      <c r="A14" s="120" t="s">
        <v>10</v>
      </c>
      <c r="B14" s="120"/>
      <c r="C14" s="92">
        <v>0.2</v>
      </c>
      <c r="D14" s="92"/>
      <c r="E14" s="199">
        <v>10</v>
      </c>
      <c r="F14" s="93">
        <f>'Class 2'!K5</f>
        <v>7.4947082256878339</v>
      </c>
      <c r="G14" s="93">
        <f>F14*C14</f>
        <v>1.4989416451375668</v>
      </c>
      <c r="J14" s="26"/>
    </row>
    <row r="15" spans="1:10" ht="15.75">
      <c r="A15" s="119"/>
      <c r="B15" s="119" t="s">
        <v>242</v>
      </c>
      <c r="C15" s="65"/>
      <c r="D15" s="65">
        <v>0.25</v>
      </c>
      <c r="E15" s="198">
        <v>2.5</v>
      </c>
      <c r="F15" s="91">
        <f>'Class 2'!K6</f>
        <v>1.66249999335</v>
      </c>
      <c r="G15" s="91"/>
    </row>
    <row r="16" spans="1:10" ht="15.75">
      <c r="A16" s="119"/>
      <c r="B16" s="119" t="s">
        <v>11</v>
      </c>
      <c r="C16" s="65"/>
      <c r="D16" s="65">
        <v>0.25</v>
      </c>
      <c r="E16" s="198">
        <v>2.5</v>
      </c>
      <c r="F16" s="91">
        <f>'Class 2'!K13</f>
        <v>2.4999999900000001</v>
      </c>
      <c r="G16" s="91"/>
    </row>
    <row r="17" spans="1:7" ht="15.75">
      <c r="A17" s="119"/>
      <c r="B17" s="119" t="s">
        <v>82</v>
      </c>
      <c r="C17" s="65"/>
      <c r="D17" s="65">
        <v>0.25</v>
      </c>
      <c r="E17" s="198">
        <v>2.5</v>
      </c>
      <c r="F17" s="91">
        <f>'Class 2'!K15</f>
        <v>1.3322082503378336</v>
      </c>
      <c r="G17" s="91"/>
    </row>
    <row r="18" spans="1:7" ht="15.75">
      <c r="A18" s="119"/>
      <c r="B18" s="119" t="s">
        <v>83</v>
      </c>
      <c r="C18" s="65"/>
      <c r="D18" s="94">
        <v>0.1</v>
      </c>
      <c r="E18" s="200">
        <v>1</v>
      </c>
      <c r="F18" s="91">
        <f>'Class 2'!K28</f>
        <v>0.99999999600000011</v>
      </c>
      <c r="G18" s="91"/>
    </row>
    <row r="19" spans="1:7" ht="15.75">
      <c r="A19" s="119"/>
      <c r="B19" s="119" t="s">
        <v>84</v>
      </c>
      <c r="C19" s="65"/>
      <c r="D19" s="65">
        <v>0.15</v>
      </c>
      <c r="E19" s="198">
        <v>1.5</v>
      </c>
      <c r="F19" s="91">
        <f>'Class 2'!K30</f>
        <v>0.99999999599999989</v>
      </c>
      <c r="G19" s="91"/>
    </row>
    <row r="20" spans="1:7" ht="15.75">
      <c r="A20" s="119"/>
      <c r="B20" s="119"/>
      <c r="C20" s="65"/>
      <c r="D20" s="65"/>
      <c r="E20" s="198"/>
      <c r="F20" s="91"/>
      <c r="G20" s="91"/>
    </row>
    <row r="21" spans="1:7" ht="15.75">
      <c r="A21" s="120" t="s">
        <v>243</v>
      </c>
      <c r="B21" s="120"/>
      <c r="C21" s="92">
        <v>0.2</v>
      </c>
      <c r="D21" s="92"/>
      <c r="E21" s="199">
        <v>10</v>
      </c>
      <c r="F21" s="93">
        <f>'Class 3'!F4</f>
        <v>7.5099</v>
      </c>
      <c r="G21" s="93">
        <f>F21*C21</f>
        <v>1.5019800000000001</v>
      </c>
    </row>
    <row r="22" spans="1:7" ht="15.75">
      <c r="A22" s="119"/>
      <c r="B22" s="119" t="s">
        <v>244</v>
      </c>
      <c r="C22" s="65"/>
      <c r="D22" s="65">
        <v>0.5</v>
      </c>
      <c r="E22" s="198">
        <v>5</v>
      </c>
      <c r="F22" s="91">
        <f>'Class 3'!F5</f>
        <v>2.4999000000000002</v>
      </c>
      <c r="G22" s="66"/>
    </row>
    <row r="23" spans="1:7" ht="15.75">
      <c r="A23" s="119"/>
      <c r="B23" s="119" t="s">
        <v>245</v>
      </c>
      <c r="C23" s="65"/>
      <c r="D23" s="65">
        <v>0.5</v>
      </c>
      <c r="E23" s="198">
        <v>5</v>
      </c>
      <c r="F23" s="91">
        <f>'Class 3'!F8</f>
        <v>5.01</v>
      </c>
      <c r="G23" s="66"/>
    </row>
    <row r="24" spans="1:7" ht="16.5" thickBot="1">
      <c r="A24" s="121"/>
      <c r="B24" s="121"/>
      <c r="C24" s="67"/>
      <c r="D24" s="67"/>
      <c r="E24" s="201"/>
      <c r="F24" s="106"/>
      <c r="G24" s="106"/>
    </row>
    <row r="26" spans="1:7" s="101" customFormat="1" ht="18">
      <c r="A26" s="122" t="s">
        <v>335</v>
      </c>
      <c r="B26" s="122"/>
      <c r="C26" s="123"/>
      <c r="D26" s="123"/>
      <c r="E26" s="123"/>
      <c r="F26" s="122"/>
      <c r="G26" s="122"/>
    </row>
    <row r="27" spans="1:7" s="101" customFormat="1" ht="18">
      <c r="A27" s="122" t="s">
        <v>336</v>
      </c>
      <c r="B27" s="122"/>
      <c r="C27" s="123"/>
      <c r="D27" s="123"/>
      <c r="E27" s="123"/>
      <c r="F27" s="122"/>
      <c r="G27" s="122"/>
    </row>
    <row r="28" spans="1:7" s="101" customFormat="1" ht="18">
      <c r="A28" s="122" t="s">
        <v>337</v>
      </c>
      <c r="B28" s="122"/>
      <c r="C28" s="123"/>
      <c r="D28" s="123"/>
      <c r="E28" s="123"/>
      <c r="F28" s="122"/>
      <c r="G28" s="122"/>
    </row>
    <row r="29" spans="1:7" s="101" customFormat="1" ht="18">
      <c r="A29" s="122" t="s">
        <v>338</v>
      </c>
      <c r="B29" s="122"/>
      <c r="C29" s="123"/>
      <c r="D29" s="123"/>
      <c r="E29" s="123"/>
      <c r="F29" s="122"/>
      <c r="G29" s="122"/>
    </row>
    <row r="30" spans="1:7" s="101" customFormat="1" ht="18">
      <c r="A30" s="122" t="s">
        <v>339</v>
      </c>
      <c r="B30" s="122"/>
      <c r="C30" s="123"/>
      <c r="D30" s="123"/>
      <c r="E30" s="123"/>
      <c r="F30" s="122"/>
      <c r="G30" s="122"/>
    </row>
    <row r="31" spans="1:7" s="101" customFormat="1">
      <c r="C31" s="124"/>
      <c r="D31" s="124"/>
      <c r="E31" s="124"/>
    </row>
    <row r="32" spans="1:7" s="101" customFormat="1" ht="15.75">
      <c r="A32" s="95" t="s">
        <v>107</v>
      </c>
      <c r="C32" s="124"/>
      <c r="D32" s="124"/>
      <c r="E32" s="124"/>
    </row>
    <row r="33" spans="1:5" s="101" customFormat="1" ht="15.75">
      <c r="A33" s="95" t="s">
        <v>108</v>
      </c>
      <c r="C33" s="124"/>
      <c r="D33" s="124"/>
      <c r="E33" s="124"/>
    </row>
  </sheetData>
  <phoneticPr fontId="1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G58" sqref="G58"/>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5" customWidth="1"/>
    <col min="7" max="7" width="15.5703125" style="15" customWidth="1"/>
    <col min="8" max="8" width="19.5703125" style="15" customWidth="1"/>
    <col min="9" max="9" width="22.28515625" style="19" customWidth="1"/>
    <col min="10" max="10" width="22.7109375" style="19" customWidth="1"/>
    <col min="11" max="11" width="11.42578125" style="53" customWidth="1"/>
    <col min="12" max="12" width="31.5703125" style="19" customWidth="1"/>
    <col min="13" max="13" width="24.28515625" style="19" customWidth="1"/>
    <col min="14" max="16384" width="17.85546875" style="2"/>
  </cols>
  <sheetData>
    <row r="1" spans="1:13" ht="15.75">
      <c r="A1" s="100" t="s">
        <v>111</v>
      </c>
    </row>
    <row r="3" spans="1:13" s="13" customFormat="1" ht="15.75" customHeight="1">
      <c r="A3" s="227" t="s">
        <v>406</v>
      </c>
      <c r="B3" s="228"/>
      <c r="C3" s="228"/>
      <c r="D3" s="228"/>
      <c r="E3" s="229"/>
      <c r="F3" s="224" t="s">
        <v>407</v>
      </c>
      <c r="G3" s="225"/>
      <c r="H3" s="225"/>
      <c r="I3" s="225"/>
      <c r="J3" s="226"/>
      <c r="K3" s="96"/>
      <c r="L3" s="97"/>
      <c r="M3" s="97"/>
    </row>
    <row r="4" spans="1:13" s="39" customFormat="1" ht="24.75" customHeight="1" thickBot="1">
      <c r="A4" s="230"/>
      <c r="B4" s="231"/>
      <c r="C4" s="231"/>
      <c r="D4" s="231"/>
      <c r="E4" s="232"/>
      <c r="F4" s="98" t="s">
        <v>454</v>
      </c>
      <c r="G4" s="98" t="s">
        <v>457</v>
      </c>
      <c r="H4" s="98" t="s">
        <v>451</v>
      </c>
      <c r="I4" s="98" t="s">
        <v>452</v>
      </c>
      <c r="J4" s="99" t="s">
        <v>453</v>
      </c>
      <c r="K4" s="98" t="s">
        <v>448</v>
      </c>
      <c r="L4" s="98" t="s">
        <v>449</v>
      </c>
      <c r="M4" s="98" t="s">
        <v>450</v>
      </c>
    </row>
    <row r="5" spans="1:13" s="9" customFormat="1" ht="16.5" thickTop="1">
      <c r="A5" s="125">
        <v>1</v>
      </c>
      <c r="B5" s="126" t="s">
        <v>402</v>
      </c>
      <c r="C5" s="126"/>
      <c r="D5" s="126"/>
      <c r="E5" s="127"/>
      <c r="F5" s="128"/>
      <c r="G5" s="128"/>
      <c r="H5" s="128"/>
      <c r="I5" s="128"/>
      <c r="J5" s="129"/>
      <c r="K5" s="48">
        <f>(K6+K25+K36)</f>
        <v>4.7487166476718006</v>
      </c>
      <c r="L5" s="41"/>
      <c r="M5" s="41"/>
    </row>
    <row r="6" spans="1:13" s="9" customFormat="1" ht="12.75">
      <c r="A6" s="130"/>
      <c r="B6" s="131">
        <v>1.1000000000000001</v>
      </c>
      <c r="C6" s="132" t="s">
        <v>403</v>
      </c>
      <c r="D6" s="132"/>
      <c r="E6" s="133"/>
      <c r="F6" s="134"/>
      <c r="G6" s="134"/>
      <c r="H6" s="134"/>
      <c r="I6" s="134"/>
      <c r="J6" s="135"/>
      <c r="K6" s="49">
        <f>(K7+K11+K16+K19+K21+K23)*0.3*0.83333333</f>
        <v>0.94924999620299999</v>
      </c>
      <c r="L6" s="16"/>
      <c r="M6" s="16"/>
    </row>
    <row r="7" spans="1:13">
      <c r="A7" s="136"/>
      <c r="B7" s="136"/>
      <c r="C7" s="21" t="s">
        <v>404</v>
      </c>
      <c r="D7" s="212" t="s">
        <v>246</v>
      </c>
      <c r="E7" s="213"/>
      <c r="F7" s="213"/>
      <c r="G7" s="213"/>
      <c r="H7" s="213"/>
      <c r="I7" s="213"/>
      <c r="J7" s="214"/>
      <c r="K7" s="45">
        <f>(SUM(K8:K10)*1.33)*0.3</f>
        <v>1.1970000000000001</v>
      </c>
      <c r="L7" s="8"/>
      <c r="M7" s="8"/>
    </row>
    <row r="8" spans="1:13" ht="135.75" customHeight="1">
      <c r="A8" s="3"/>
      <c r="B8" s="3"/>
      <c r="C8" s="3"/>
      <c r="D8" s="7" t="s">
        <v>405</v>
      </c>
      <c r="E8" s="8" t="s">
        <v>247</v>
      </c>
      <c r="F8" s="14" t="s">
        <v>408</v>
      </c>
      <c r="G8" s="5" t="s">
        <v>446</v>
      </c>
      <c r="H8" s="8" t="s">
        <v>461</v>
      </c>
      <c r="I8" s="8" t="s">
        <v>217</v>
      </c>
      <c r="J8" s="8" t="s">
        <v>463</v>
      </c>
      <c r="K8" s="44">
        <v>1</v>
      </c>
      <c r="L8" s="8" t="s">
        <v>163</v>
      </c>
      <c r="M8" s="8" t="s">
        <v>164</v>
      </c>
    </row>
    <row r="9" spans="1:13" ht="78.75" customHeight="1">
      <c r="A9" s="3"/>
      <c r="B9" s="3"/>
      <c r="C9" s="3"/>
      <c r="D9" s="7" t="s">
        <v>409</v>
      </c>
      <c r="E9" s="5" t="s">
        <v>248</v>
      </c>
      <c r="F9" s="14" t="s">
        <v>408</v>
      </c>
      <c r="G9" s="5" t="s">
        <v>447</v>
      </c>
      <c r="H9" s="24" t="s">
        <v>181</v>
      </c>
      <c r="I9" s="8" t="s">
        <v>464</v>
      </c>
      <c r="J9" s="8" t="s">
        <v>465</v>
      </c>
      <c r="K9" s="44">
        <v>1</v>
      </c>
      <c r="L9" s="8" t="s">
        <v>135</v>
      </c>
      <c r="M9" s="8" t="s">
        <v>136</v>
      </c>
    </row>
    <row r="10" spans="1:13" ht="151.5" customHeight="1">
      <c r="A10" s="3"/>
      <c r="B10" s="3"/>
      <c r="C10" s="3"/>
      <c r="D10" s="7" t="s">
        <v>410</v>
      </c>
      <c r="E10" s="5" t="s">
        <v>249</v>
      </c>
      <c r="F10" s="14" t="s">
        <v>408</v>
      </c>
      <c r="G10" s="5" t="s">
        <v>395</v>
      </c>
      <c r="H10" s="8" t="s">
        <v>466</v>
      </c>
      <c r="I10" s="8" t="s">
        <v>467</v>
      </c>
      <c r="J10" s="8" t="s">
        <v>468</v>
      </c>
      <c r="K10" s="44">
        <v>1</v>
      </c>
      <c r="L10" s="8" t="s">
        <v>340</v>
      </c>
      <c r="M10" s="8" t="s">
        <v>94</v>
      </c>
    </row>
    <row r="11" spans="1:13">
      <c r="A11" s="21"/>
      <c r="B11" s="21"/>
      <c r="C11" s="21" t="s">
        <v>411</v>
      </c>
      <c r="D11" s="212" t="s">
        <v>250</v>
      </c>
      <c r="E11" s="213"/>
      <c r="F11" s="213"/>
      <c r="G11" s="213"/>
      <c r="H11" s="213"/>
      <c r="I11" s="213"/>
      <c r="J11" s="214"/>
      <c r="K11" s="50">
        <f>(SUM(K12:K15))*0.3</f>
        <v>0.6</v>
      </c>
      <c r="L11" s="8"/>
      <c r="M11" s="8"/>
    </row>
    <row r="12" spans="1:13" ht="81" customHeight="1">
      <c r="A12" s="3"/>
      <c r="B12" s="3"/>
      <c r="C12" s="3"/>
      <c r="D12" s="7" t="s">
        <v>405</v>
      </c>
      <c r="E12" s="5" t="s">
        <v>251</v>
      </c>
      <c r="F12" s="14" t="s">
        <v>408</v>
      </c>
      <c r="G12" s="5" t="s">
        <v>396</v>
      </c>
      <c r="H12" s="8" t="s">
        <v>2</v>
      </c>
      <c r="I12" s="8" t="s">
        <v>0</v>
      </c>
      <c r="J12" s="8" t="s">
        <v>1</v>
      </c>
      <c r="K12" s="44">
        <v>0</v>
      </c>
      <c r="L12" s="8" t="s">
        <v>341</v>
      </c>
      <c r="M12" s="8" t="s">
        <v>148</v>
      </c>
    </row>
    <row r="13" spans="1:13" ht="87.75" customHeight="1">
      <c r="A13" s="3"/>
      <c r="B13" s="3"/>
      <c r="C13" s="3"/>
      <c r="D13" s="7" t="s">
        <v>409</v>
      </c>
      <c r="E13" s="5" t="s">
        <v>252</v>
      </c>
      <c r="F13" s="14" t="s">
        <v>408</v>
      </c>
      <c r="G13" s="5" t="s">
        <v>397</v>
      </c>
      <c r="H13" s="8" t="s">
        <v>218</v>
      </c>
      <c r="I13" s="8" t="s">
        <v>219</v>
      </c>
      <c r="J13" s="8" t="s">
        <v>127</v>
      </c>
      <c r="K13" s="44">
        <v>0</v>
      </c>
      <c r="L13" s="8" t="s">
        <v>342</v>
      </c>
      <c r="M13" s="8" t="s">
        <v>148</v>
      </c>
    </row>
    <row r="14" spans="1:13" ht="89.25" customHeight="1">
      <c r="A14" s="3"/>
      <c r="B14" s="3"/>
      <c r="C14" s="3"/>
      <c r="D14" s="7" t="s">
        <v>410</v>
      </c>
      <c r="E14" s="5" t="s">
        <v>390</v>
      </c>
      <c r="F14" s="14" t="s">
        <v>408</v>
      </c>
      <c r="G14" s="5" t="s">
        <v>428</v>
      </c>
      <c r="H14" s="8" t="s">
        <v>220</v>
      </c>
      <c r="I14" s="8" t="s">
        <v>221</v>
      </c>
      <c r="J14" s="8" t="s">
        <v>222</v>
      </c>
      <c r="K14" s="44">
        <v>2</v>
      </c>
      <c r="L14" s="8" t="s">
        <v>343</v>
      </c>
      <c r="M14" s="8" t="s">
        <v>95</v>
      </c>
    </row>
    <row r="15" spans="1:13" ht="111.75" customHeight="1">
      <c r="A15" s="3"/>
      <c r="B15" s="3"/>
      <c r="C15" s="3"/>
      <c r="D15" s="7" t="s">
        <v>412</v>
      </c>
      <c r="E15" s="5" t="s">
        <v>253</v>
      </c>
      <c r="F15" s="14" t="s">
        <v>408</v>
      </c>
      <c r="G15" s="5" t="s">
        <v>398</v>
      </c>
      <c r="H15" s="8" t="s">
        <v>223</v>
      </c>
      <c r="I15" s="8" t="s">
        <v>224</v>
      </c>
      <c r="J15" s="8" t="s">
        <v>225</v>
      </c>
      <c r="K15" s="44">
        <v>0</v>
      </c>
      <c r="L15" s="8" t="s">
        <v>344</v>
      </c>
      <c r="M15" s="8" t="s">
        <v>148</v>
      </c>
    </row>
    <row r="16" spans="1:13">
      <c r="A16" s="21"/>
      <c r="B16" s="21"/>
      <c r="C16" s="21" t="s">
        <v>413</v>
      </c>
      <c r="D16" s="212" t="s">
        <v>254</v>
      </c>
      <c r="E16" s="213"/>
      <c r="F16" s="213"/>
      <c r="G16" s="213"/>
      <c r="H16" s="213"/>
      <c r="I16" s="213"/>
      <c r="J16" s="214"/>
      <c r="K16" s="51">
        <f>(SUM(K17:K18)*2)*0.2</f>
        <v>0</v>
      </c>
      <c r="L16" s="8"/>
      <c r="M16" s="8"/>
    </row>
    <row r="17" spans="1:13" ht="120">
      <c r="A17" s="3"/>
      <c r="B17" s="3"/>
      <c r="C17" s="3"/>
      <c r="D17" s="7" t="s">
        <v>405</v>
      </c>
      <c r="E17" s="6" t="s">
        <v>226</v>
      </c>
      <c r="F17" s="8" t="s">
        <v>408</v>
      </c>
      <c r="G17" s="5" t="s">
        <v>393</v>
      </c>
      <c r="H17" s="8" t="s">
        <v>227</v>
      </c>
      <c r="I17" s="8" t="s">
        <v>228</v>
      </c>
      <c r="J17" s="8" t="s">
        <v>229</v>
      </c>
      <c r="K17" s="44">
        <v>0</v>
      </c>
      <c r="L17" s="8" t="s">
        <v>146</v>
      </c>
      <c r="M17" s="8" t="s">
        <v>147</v>
      </c>
    </row>
    <row r="18" spans="1:13" ht="55.5" customHeight="1">
      <c r="A18" s="3"/>
      <c r="B18" s="3"/>
      <c r="C18" s="3"/>
      <c r="D18" s="7" t="s">
        <v>409</v>
      </c>
      <c r="E18" s="6" t="s">
        <v>255</v>
      </c>
      <c r="F18" s="8" t="s">
        <v>408</v>
      </c>
      <c r="G18" s="5" t="s">
        <v>429</v>
      </c>
      <c r="H18" s="8" t="s">
        <v>394</v>
      </c>
      <c r="I18" s="20" t="s">
        <v>455</v>
      </c>
      <c r="J18" s="8" t="s">
        <v>182</v>
      </c>
      <c r="K18" s="44">
        <v>0</v>
      </c>
      <c r="L18" s="8" t="s">
        <v>345</v>
      </c>
      <c r="M18" s="8" t="s">
        <v>148</v>
      </c>
    </row>
    <row r="19" spans="1:13">
      <c r="A19" s="21"/>
      <c r="B19" s="21"/>
      <c r="C19" s="21" t="s">
        <v>414</v>
      </c>
      <c r="D19" s="212" t="s">
        <v>256</v>
      </c>
      <c r="E19" s="213"/>
      <c r="F19" s="213"/>
      <c r="G19" s="213"/>
      <c r="H19" s="213"/>
      <c r="I19" s="213"/>
      <c r="J19" s="214"/>
      <c r="K19" s="51">
        <f>K20*4*0.2</f>
        <v>1.6</v>
      </c>
      <c r="L19" s="8"/>
      <c r="M19" s="8"/>
    </row>
    <row r="20" spans="1:13" ht="78.75" customHeight="1">
      <c r="A20" s="3"/>
      <c r="B20" s="3"/>
      <c r="C20" s="3"/>
      <c r="D20" s="7" t="s">
        <v>405</v>
      </c>
      <c r="E20" s="5" t="s">
        <v>257</v>
      </c>
      <c r="F20" s="12" t="s">
        <v>408</v>
      </c>
      <c r="G20" s="8" t="s">
        <v>230</v>
      </c>
      <c r="H20" s="8" t="s">
        <v>231</v>
      </c>
      <c r="I20" s="20" t="s">
        <v>6</v>
      </c>
      <c r="J20" s="8" t="s">
        <v>232</v>
      </c>
      <c r="K20" s="44">
        <v>2</v>
      </c>
      <c r="L20" s="8" t="s">
        <v>149</v>
      </c>
      <c r="M20" s="8" t="s">
        <v>150</v>
      </c>
    </row>
    <row r="21" spans="1:13" s="22" customFormat="1" ht="12" customHeight="1">
      <c r="A21" s="21"/>
      <c r="B21" s="21"/>
      <c r="C21" s="21" t="s">
        <v>415</v>
      </c>
      <c r="D21" s="215" t="s">
        <v>258</v>
      </c>
      <c r="E21" s="216"/>
      <c r="F21" s="216"/>
      <c r="G21" s="216"/>
      <c r="H21" s="216"/>
      <c r="I21" s="216"/>
      <c r="J21" s="217"/>
      <c r="K21" s="51">
        <f>K22*4*0.1</f>
        <v>0.8</v>
      </c>
      <c r="L21" s="8"/>
      <c r="M21" s="8"/>
    </row>
    <row r="22" spans="1:13" ht="114.75" customHeight="1">
      <c r="A22" s="3"/>
      <c r="B22" s="3"/>
      <c r="C22" s="3"/>
      <c r="D22" s="7" t="s">
        <v>405</v>
      </c>
      <c r="E22" s="5" t="s">
        <v>259</v>
      </c>
      <c r="F22" s="12" t="s">
        <v>408</v>
      </c>
      <c r="G22" s="8" t="s">
        <v>201</v>
      </c>
      <c r="H22" s="8" t="s">
        <v>202</v>
      </c>
      <c r="I22" s="19" t="s">
        <v>203</v>
      </c>
      <c r="J22" s="8" t="s">
        <v>205</v>
      </c>
      <c r="K22" s="46">
        <v>2</v>
      </c>
      <c r="L22" s="8" t="s">
        <v>159</v>
      </c>
      <c r="M22" s="8" t="s">
        <v>94</v>
      </c>
    </row>
    <row r="23" spans="1:13">
      <c r="A23" s="10"/>
      <c r="B23" s="10"/>
      <c r="C23" s="10" t="s">
        <v>416</v>
      </c>
      <c r="D23" s="215" t="s">
        <v>260</v>
      </c>
      <c r="E23" s="216"/>
      <c r="F23" s="216"/>
      <c r="G23" s="216"/>
      <c r="H23" s="216"/>
      <c r="I23" s="216"/>
      <c r="J23" s="217"/>
      <c r="K23" s="51">
        <f>K24*4*-0.1</f>
        <v>-0.4</v>
      </c>
      <c r="L23" s="8"/>
      <c r="M23" s="8"/>
    </row>
    <row r="24" spans="1:13" ht="116.25" customHeight="1">
      <c r="A24" s="3"/>
      <c r="B24" s="3"/>
      <c r="C24" s="3"/>
      <c r="D24" s="7" t="s">
        <v>405</v>
      </c>
      <c r="E24" s="5" t="s">
        <v>177</v>
      </c>
      <c r="F24" s="12" t="s">
        <v>408</v>
      </c>
      <c r="G24" s="8" t="s">
        <v>456</v>
      </c>
      <c r="H24" s="17" t="s">
        <v>178</v>
      </c>
      <c r="I24" s="8" t="s">
        <v>233</v>
      </c>
      <c r="J24" s="8" t="s">
        <v>261</v>
      </c>
      <c r="K24" s="44">
        <v>1</v>
      </c>
      <c r="L24" s="8" t="s">
        <v>158</v>
      </c>
      <c r="M24" s="8" t="s">
        <v>147</v>
      </c>
    </row>
    <row r="25" spans="1:13" ht="12.75">
      <c r="A25" s="43"/>
      <c r="B25" s="137">
        <v>1.2</v>
      </c>
      <c r="C25" s="206" t="s">
        <v>430</v>
      </c>
      <c r="D25" s="207"/>
      <c r="E25" s="207"/>
      <c r="F25" s="207"/>
      <c r="G25" s="207"/>
      <c r="H25" s="207"/>
      <c r="I25" s="207"/>
      <c r="J25" s="208"/>
      <c r="K25" s="49">
        <f>(K26+K28+K30+K32+K34)*0.4*0.83333333</f>
        <v>2.3994666570688001</v>
      </c>
      <c r="L25" s="16"/>
      <c r="M25" s="16"/>
    </row>
    <row r="26" spans="1:13">
      <c r="A26" s="43"/>
      <c r="B26" s="43"/>
      <c r="C26" s="43" t="s">
        <v>431</v>
      </c>
      <c r="D26" s="209" t="s">
        <v>262</v>
      </c>
      <c r="E26" s="210"/>
      <c r="F26" s="210"/>
      <c r="G26" s="210"/>
      <c r="H26" s="210"/>
      <c r="I26" s="210"/>
      <c r="J26" s="211"/>
      <c r="K26" s="52">
        <f>K27*4*0.2666</f>
        <v>2.1328</v>
      </c>
      <c r="L26" s="8"/>
      <c r="M26" s="8"/>
    </row>
    <row r="27" spans="1:13" ht="173.25" customHeight="1">
      <c r="A27" s="3"/>
      <c r="B27" s="3"/>
      <c r="C27" s="3"/>
      <c r="D27" s="7" t="s">
        <v>405</v>
      </c>
      <c r="E27" s="5" t="s">
        <v>263</v>
      </c>
      <c r="F27" s="12" t="s">
        <v>408</v>
      </c>
      <c r="G27" s="8" t="s">
        <v>399</v>
      </c>
      <c r="H27" s="8" t="s">
        <v>3</v>
      </c>
      <c r="I27" s="8" t="s">
        <v>322</v>
      </c>
      <c r="J27" s="8" t="s">
        <v>321</v>
      </c>
      <c r="K27" s="46">
        <v>2</v>
      </c>
      <c r="L27" s="8" t="s">
        <v>143</v>
      </c>
      <c r="M27" s="8" t="s">
        <v>144</v>
      </c>
    </row>
    <row r="28" spans="1:13">
      <c r="A28" s="43"/>
      <c r="B28" s="43"/>
      <c r="C28" s="43" t="s">
        <v>432</v>
      </c>
      <c r="D28" s="209" t="s">
        <v>264</v>
      </c>
      <c r="E28" s="210"/>
      <c r="F28" s="210"/>
      <c r="G28" s="210"/>
      <c r="H28" s="210"/>
      <c r="I28" s="210"/>
      <c r="J28" s="211"/>
      <c r="K28" s="52">
        <f>K29*4*0.2666</f>
        <v>2.1328</v>
      </c>
      <c r="L28" s="8"/>
      <c r="M28" s="8"/>
    </row>
    <row r="29" spans="1:13" ht="124.5" customHeight="1">
      <c r="A29" s="3"/>
      <c r="B29" s="3"/>
      <c r="C29" s="3"/>
      <c r="D29" s="7" t="s">
        <v>405</v>
      </c>
      <c r="E29" s="8" t="s">
        <v>265</v>
      </c>
      <c r="F29" s="12" t="s">
        <v>408</v>
      </c>
      <c r="G29" s="8" t="s">
        <v>400</v>
      </c>
      <c r="H29" s="8" t="s">
        <v>323</v>
      </c>
      <c r="I29" s="8" t="s">
        <v>324</v>
      </c>
      <c r="J29" s="8" t="s">
        <v>325</v>
      </c>
      <c r="K29" s="44">
        <v>2</v>
      </c>
      <c r="L29" s="8" t="s">
        <v>142</v>
      </c>
      <c r="M29" s="8" t="s">
        <v>162</v>
      </c>
    </row>
    <row r="30" spans="1:13" ht="12.75" customHeight="1">
      <c r="A30" s="43"/>
      <c r="B30" s="43"/>
      <c r="C30" s="43" t="s">
        <v>433</v>
      </c>
      <c r="D30" s="218" t="s">
        <v>266</v>
      </c>
      <c r="E30" s="219"/>
      <c r="F30" s="219"/>
      <c r="G30" s="219"/>
      <c r="H30" s="219"/>
      <c r="I30" s="219"/>
      <c r="J30" s="220"/>
      <c r="K30" s="52">
        <f>K31*4*0.2666</f>
        <v>2.1328</v>
      </c>
      <c r="L30" s="8"/>
      <c r="M30" s="8"/>
    </row>
    <row r="31" spans="1:13" ht="91.5" customHeight="1">
      <c r="A31" s="3"/>
      <c r="B31" s="3"/>
      <c r="C31" s="3"/>
      <c r="D31" s="7" t="s">
        <v>405</v>
      </c>
      <c r="E31" s="5" t="s">
        <v>267</v>
      </c>
      <c r="F31" s="12" t="s">
        <v>408</v>
      </c>
      <c r="G31" s="8" t="s">
        <v>401</v>
      </c>
      <c r="H31" s="8" t="s">
        <v>326</v>
      </c>
      <c r="I31" s="8" t="s">
        <v>327</v>
      </c>
      <c r="J31" s="8" t="s">
        <v>196</v>
      </c>
      <c r="K31" s="44">
        <v>2</v>
      </c>
      <c r="L31" s="8" t="s">
        <v>90</v>
      </c>
      <c r="M31" s="8" t="s">
        <v>162</v>
      </c>
    </row>
    <row r="32" spans="1:13" ht="12.75" customHeight="1">
      <c r="A32" s="43"/>
      <c r="B32" s="43"/>
      <c r="C32" s="43" t="s">
        <v>434</v>
      </c>
      <c r="D32" s="218" t="s">
        <v>268</v>
      </c>
      <c r="E32" s="219"/>
      <c r="F32" s="219"/>
      <c r="G32" s="219"/>
      <c r="H32" s="219"/>
      <c r="I32" s="219"/>
      <c r="J32" s="220"/>
      <c r="K32" s="51">
        <f>K33*4*0.1</f>
        <v>0</v>
      </c>
      <c r="L32" s="8"/>
      <c r="M32" s="8"/>
    </row>
    <row r="33" spans="1:13" ht="89.25" customHeight="1">
      <c r="A33" s="3"/>
      <c r="B33" s="3"/>
      <c r="C33" s="3"/>
      <c r="D33" s="7" t="s">
        <v>405</v>
      </c>
      <c r="E33" s="8" t="s">
        <v>4</v>
      </c>
      <c r="F33" s="8" t="s">
        <v>408</v>
      </c>
      <c r="G33" s="8" t="s">
        <v>5</v>
      </c>
      <c r="H33" s="8" t="s">
        <v>197</v>
      </c>
      <c r="I33" s="8" t="s">
        <v>198</v>
      </c>
      <c r="J33" s="8" t="s">
        <v>199</v>
      </c>
      <c r="K33" s="44">
        <v>0</v>
      </c>
      <c r="L33" s="8" t="s">
        <v>91</v>
      </c>
      <c r="M33" s="8" t="s">
        <v>92</v>
      </c>
    </row>
    <row r="34" spans="1:13" ht="12" customHeight="1">
      <c r="A34" s="21"/>
      <c r="B34" s="21"/>
      <c r="C34" s="21" t="s">
        <v>435</v>
      </c>
      <c r="D34" s="215" t="s">
        <v>269</v>
      </c>
      <c r="E34" s="216"/>
      <c r="F34" s="216"/>
      <c r="G34" s="216"/>
      <c r="H34" s="216"/>
      <c r="I34" s="216"/>
      <c r="J34" s="217"/>
      <c r="K34" s="51">
        <f>K35*4*0.1</f>
        <v>0.8</v>
      </c>
      <c r="L34" s="8"/>
      <c r="M34" s="8"/>
    </row>
    <row r="35" spans="1:13" ht="127.5" customHeight="1">
      <c r="A35" s="3"/>
      <c r="B35" s="3"/>
      <c r="C35" s="3"/>
      <c r="D35" s="7" t="s">
        <v>405</v>
      </c>
      <c r="E35" s="5" t="s">
        <v>270</v>
      </c>
      <c r="F35" s="12" t="s">
        <v>408</v>
      </c>
      <c r="G35" s="8" t="s">
        <v>200</v>
      </c>
      <c r="H35" s="8" t="s">
        <v>204</v>
      </c>
      <c r="I35" s="19" t="s">
        <v>462</v>
      </c>
      <c r="J35" s="8" t="s">
        <v>183</v>
      </c>
      <c r="K35" s="46">
        <v>2</v>
      </c>
      <c r="L35" s="8" t="s">
        <v>159</v>
      </c>
      <c r="M35" s="8" t="s">
        <v>94</v>
      </c>
    </row>
    <row r="36" spans="1:13" ht="12" customHeight="1">
      <c r="A36" s="43"/>
      <c r="B36" s="137">
        <v>1.3</v>
      </c>
      <c r="C36" s="221" t="s">
        <v>436</v>
      </c>
      <c r="D36" s="222"/>
      <c r="E36" s="222"/>
      <c r="F36" s="222"/>
      <c r="G36" s="222"/>
      <c r="H36" s="222"/>
      <c r="I36" s="222"/>
      <c r="J36" s="223"/>
      <c r="K36" s="49">
        <f>(K37+K39+K41+K43+K45)*0.3*0.83333333</f>
        <v>1.3999999943999999</v>
      </c>
      <c r="L36" s="16"/>
      <c r="M36" s="16"/>
    </row>
    <row r="37" spans="1:13">
      <c r="A37" s="43"/>
      <c r="B37" s="43"/>
      <c r="C37" s="43" t="s">
        <v>437</v>
      </c>
      <c r="D37" s="209" t="s">
        <v>271</v>
      </c>
      <c r="E37" s="210"/>
      <c r="F37" s="210"/>
      <c r="G37" s="210"/>
      <c r="H37" s="210"/>
      <c r="I37" s="210"/>
      <c r="J37" s="211"/>
      <c r="K37" s="51">
        <f>K38*4*0.6</f>
        <v>2.4</v>
      </c>
      <c r="L37" s="8"/>
      <c r="M37" s="8"/>
    </row>
    <row r="38" spans="1:13" ht="103.5" customHeight="1">
      <c r="A38" s="3"/>
      <c r="B38" s="3"/>
      <c r="C38" s="3"/>
      <c r="D38" s="7" t="s">
        <v>405</v>
      </c>
      <c r="E38" s="8" t="s">
        <v>272</v>
      </c>
      <c r="F38" s="12" t="s">
        <v>408</v>
      </c>
      <c r="G38" s="8" t="s">
        <v>399</v>
      </c>
      <c r="H38" s="8" t="s">
        <v>206</v>
      </c>
      <c r="I38" s="8" t="s">
        <v>207</v>
      </c>
      <c r="J38" s="8" t="s">
        <v>208</v>
      </c>
      <c r="K38" s="44">
        <v>1</v>
      </c>
      <c r="L38" s="8" t="s">
        <v>115</v>
      </c>
      <c r="M38" s="8" t="s">
        <v>346</v>
      </c>
    </row>
    <row r="39" spans="1:13" ht="12.75" customHeight="1">
      <c r="A39" s="43"/>
      <c r="B39" s="43"/>
      <c r="C39" s="43" t="s">
        <v>438</v>
      </c>
      <c r="D39" s="218" t="s">
        <v>273</v>
      </c>
      <c r="E39" s="219"/>
      <c r="F39" s="219"/>
      <c r="G39" s="219"/>
      <c r="H39" s="219"/>
      <c r="I39" s="219"/>
      <c r="J39" s="220"/>
      <c r="K39" s="51">
        <f>K40*4*0.3</f>
        <v>2.4</v>
      </c>
      <c r="L39" s="8"/>
      <c r="M39" s="8"/>
    </row>
    <row r="40" spans="1:13" ht="103.5" customHeight="1">
      <c r="A40" s="3"/>
      <c r="B40" s="3"/>
      <c r="C40" s="3"/>
      <c r="D40" s="18" t="s">
        <v>405</v>
      </c>
      <c r="E40" s="8" t="s">
        <v>458</v>
      </c>
      <c r="F40" s="12" t="s">
        <v>408</v>
      </c>
      <c r="G40" s="8" t="s">
        <v>392</v>
      </c>
      <c r="H40" s="8" t="s">
        <v>209</v>
      </c>
      <c r="I40" s="8" t="s">
        <v>210</v>
      </c>
      <c r="J40" s="8" t="s">
        <v>211</v>
      </c>
      <c r="K40" s="44">
        <v>2</v>
      </c>
      <c r="L40" s="8" t="s">
        <v>114</v>
      </c>
      <c r="M40" s="8" t="s">
        <v>347</v>
      </c>
    </row>
    <row r="41" spans="1:13" ht="12.75" customHeight="1">
      <c r="A41" s="43"/>
      <c r="B41" s="43"/>
      <c r="C41" s="43" t="s">
        <v>439</v>
      </c>
      <c r="D41" s="218" t="s">
        <v>274</v>
      </c>
      <c r="E41" s="219"/>
      <c r="F41" s="219"/>
      <c r="G41" s="219"/>
      <c r="H41" s="219"/>
      <c r="I41" s="219"/>
      <c r="J41" s="220"/>
      <c r="K41" s="51">
        <f>K42*4*-0.1</f>
        <v>-0.4</v>
      </c>
      <c r="L41" s="8"/>
      <c r="M41" s="8"/>
    </row>
    <row r="42" spans="1:13" ht="63.75" customHeight="1">
      <c r="A42" s="3"/>
      <c r="B42" s="3"/>
      <c r="C42" s="3"/>
      <c r="D42" s="18" t="s">
        <v>405</v>
      </c>
      <c r="E42" s="8" t="s">
        <v>459</v>
      </c>
      <c r="F42" s="12" t="s">
        <v>408</v>
      </c>
      <c r="G42" s="8" t="s">
        <v>392</v>
      </c>
      <c r="H42" s="8" t="s">
        <v>391</v>
      </c>
      <c r="I42" s="19" t="s">
        <v>212</v>
      </c>
      <c r="J42" s="8" t="s">
        <v>213</v>
      </c>
      <c r="K42" s="44">
        <v>1</v>
      </c>
      <c r="L42" s="8" t="s">
        <v>145</v>
      </c>
      <c r="M42" s="8" t="s">
        <v>139</v>
      </c>
    </row>
    <row r="43" spans="1:13" ht="12.75" customHeight="1">
      <c r="A43" s="43"/>
      <c r="B43" s="43"/>
      <c r="C43" s="43" t="s">
        <v>440</v>
      </c>
      <c r="D43" s="218" t="s">
        <v>275</v>
      </c>
      <c r="E43" s="219"/>
      <c r="F43" s="219"/>
      <c r="G43" s="219"/>
      <c r="H43" s="219"/>
      <c r="I43" s="219"/>
      <c r="J43" s="220"/>
      <c r="K43" s="51">
        <f>K44*4*0.1</f>
        <v>0.4</v>
      </c>
      <c r="L43" s="8"/>
      <c r="M43" s="8"/>
    </row>
    <row r="44" spans="1:13" ht="66" customHeight="1">
      <c r="A44" s="3"/>
      <c r="B44" s="3"/>
      <c r="C44" s="3"/>
      <c r="D44" s="18" t="s">
        <v>405</v>
      </c>
      <c r="E44" s="8" t="s">
        <v>460</v>
      </c>
      <c r="F44" s="12" t="s">
        <v>408</v>
      </c>
      <c r="G44" s="8" t="s">
        <v>392</v>
      </c>
      <c r="H44" s="8" t="s">
        <v>374</v>
      </c>
      <c r="I44" s="19" t="s">
        <v>214</v>
      </c>
      <c r="J44" s="8" t="s">
        <v>215</v>
      </c>
      <c r="K44" s="44">
        <v>1</v>
      </c>
      <c r="L44" s="8" t="s">
        <v>184</v>
      </c>
      <c r="M44" s="8" t="s">
        <v>139</v>
      </c>
    </row>
    <row r="45" spans="1:13" ht="12" customHeight="1">
      <c r="A45" s="21"/>
      <c r="B45" s="21"/>
      <c r="C45" s="21" t="s">
        <v>441</v>
      </c>
      <c r="D45" s="215" t="s">
        <v>276</v>
      </c>
      <c r="E45" s="216"/>
      <c r="F45" s="216"/>
      <c r="G45" s="216"/>
      <c r="H45" s="216"/>
      <c r="I45" s="216"/>
      <c r="J45" s="217"/>
      <c r="K45" s="51">
        <f>K46*4*0.1</f>
        <v>0.8</v>
      </c>
      <c r="L45" s="8"/>
      <c r="M45" s="8"/>
    </row>
    <row r="46" spans="1:13" ht="126" customHeight="1">
      <c r="A46" s="3"/>
      <c r="B46" s="3"/>
      <c r="C46" s="3"/>
      <c r="D46" s="7" t="s">
        <v>405</v>
      </c>
      <c r="E46" s="5" t="s">
        <v>277</v>
      </c>
      <c r="F46" s="12" t="s">
        <v>408</v>
      </c>
      <c r="G46" s="8" t="s">
        <v>7</v>
      </c>
      <c r="H46" s="8" t="s">
        <v>216</v>
      </c>
      <c r="I46" s="8" t="s">
        <v>172</v>
      </c>
      <c r="J46" s="8" t="s">
        <v>185</v>
      </c>
      <c r="K46" s="46">
        <v>2</v>
      </c>
      <c r="L46" s="8" t="s">
        <v>159</v>
      </c>
      <c r="M46" s="8" t="s">
        <v>94</v>
      </c>
    </row>
  </sheetData>
  <customSheetViews>
    <customSheetView guid="{A6C775B4-2D7B-47C0-8BA7-F8D0B9E52BCD}" showPageBreaks="1" fitToPage="1" showRuler="0" topLeftCell="B43">
      <selection activeCell="L48" sqref="L48"/>
      <pageMargins left="0.5" right="0.5" top="0.5" bottom="0.42" header="0.17" footer="0.22"/>
      <pageSetup scale="59" fitToHeight="5" orientation="landscape" r:id="rId1"/>
      <headerFooter alignWithMargins="0"/>
    </customSheetView>
    <customSheetView guid="{CAAA166C-6610-45E6-B022-369891574490}" fitToPage="1" topLeftCell="G1">
      <selection activeCell="K2" sqref="K2:N2"/>
      <pageMargins left="0.5" right="0.5" top="0.5" bottom="0.42" header="0.17" footer="0.22"/>
      <pageSetup scale="59" fitToHeight="5" orientation="landscape" r:id="rId2"/>
      <headerFooter alignWithMargins="0"/>
    </customSheetView>
  </customSheetViews>
  <mergeCells count="20">
    <mergeCell ref="F3:J3"/>
    <mergeCell ref="A3:E4"/>
    <mergeCell ref="D7:J7"/>
    <mergeCell ref="D11:J11"/>
    <mergeCell ref="D43:J43"/>
    <mergeCell ref="D45:J45"/>
    <mergeCell ref="D28:J28"/>
    <mergeCell ref="D30:J30"/>
    <mergeCell ref="D32:J32"/>
    <mergeCell ref="D34:J34"/>
    <mergeCell ref="D39:J39"/>
    <mergeCell ref="D41:J41"/>
    <mergeCell ref="C36:J36"/>
    <mergeCell ref="D37:J37"/>
    <mergeCell ref="C25:J25"/>
    <mergeCell ref="D26:J26"/>
    <mergeCell ref="D16:J16"/>
    <mergeCell ref="D19:J19"/>
    <mergeCell ref="D21:J21"/>
    <mergeCell ref="D23:J23"/>
  </mergeCells>
  <phoneticPr fontId="4" type="noConversion"/>
  <pageMargins left="0.5" right="0.5" top="0.5" bottom="0.42" header="0.17" footer="0.22"/>
  <pageSetup scale="59" fitToHeight="5" orientation="landscape" r:id="rId3"/>
  <headerFooter alignWithMargins="0"/>
</worksheet>
</file>

<file path=xl/worksheets/sheet3.xml><?xml version="1.0" encoding="utf-8"?>
<worksheet xmlns="http://schemas.openxmlformats.org/spreadsheetml/2006/main" xmlns:r="http://schemas.openxmlformats.org/officeDocument/2006/relationships">
  <dimension ref="A1:M31"/>
  <sheetViews>
    <sheetView workbookViewId="0">
      <selection activeCell="K5" sqref="K5:K31"/>
    </sheetView>
  </sheetViews>
  <sheetFormatPr defaultRowHeight="12.75"/>
  <cols>
    <col min="1" max="1" width="3.7109375" style="139" customWidth="1"/>
    <col min="2" max="2" width="3.7109375" style="138" customWidth="1"/>
    <col min="3" max="3" width="5" style="139" customWidth="1"/>
    <col min="4" max="4" width="3.5703125" style="138" customWidth="1"/>
    <col min="5" max="5" width="21.7109375" style="140" customWidth="1"/>
    <col min="6" max="6" width="12.7109375" style="141" customWidth="1"/>
    <col min="7" max="7" width="21.42578125" style="141" customWidth="1"/>
    <col min="8" max="8" width="24.5703125" style="141" customWidth="1"/>
    <col min="9" max="9" width="22.42578125" style="141" customWidth="1"/>
    <col min="10" max="10" width="27.140625" style="141" customWidth="1"/>
    <col min="11" max="11" width="10" style="47" bestFit="1" customWidth="1"/>
    <col min="12" max="12" width="27.5703125" style="11" customWidth="1"/>
    <col min="13" max="13" width="19.42578125" style="11" customWidth="1"/>
  </cols>
  <sheetData>
    <row r="1" spans="1:13" ht="15.75">
      <c r="A1" s="100" t="s">
        <v>111</v>
      </c>
    </row>
    <row r="3" spans="1:13" s="2" customFormat="1" ht="15.75" customHeight="1">
      <c r="A3" s="245" t="s">
        <v>406</v>
      </c>
      <c r="B3" s="246"/>
      <c r="C3" s="246"/>
      <c r="D3" s="246"/>
      <c r="E3" s="247"/>
      <c r="F3" s="251" t="s">
        <v>407</v>
      </c>
      <c r="G3" s="252"/>
      <c r="H3" s="252"/>
      <c r="I3" s="252"/>
      <c r="J3" s="253"/>
      <c r="K3" s="104"/>
      <c r="L3" s="105"/>
      <c r="M3" s="105"/>
    </row>
    <row r="4" spans="1:13" s="2" customFormat="1" ht="21.75" customHeight="1" thickBot="1">
      <c r="A4" s="248"/>
      <c r="B4" s="249"/>
      <c r="C4" s="249"/>
      <c r="D4" s="249"/>
      <c r="E4" s="250"/>
      <c r="F4" s="142" t="s">
        <v>454</v>
      </c>
      <c r="G4" s="142" t="s">
        <v>457</v>
      </c>
      <c r="H4" s="142" t="s">
        <v>451</v>
      </c>
      <c r="I4" s="142" t="s">
        <v>452</v>
      </c>
      <c r="J4" s="143" t="s">
        <v>453</v>
      </c>
      <c r="K4" s="98" t="s">
        <v>448</v>
      </c>
      <c r="L4" s="98" t="s">
        <v>449</v>
      </c>
      <c r="M4" s="98" t="s">
        <v>450</v>
      </c>
    </row>
    <row r="5" spans="1:13" s="9" customFormat="1" ht="14.25" customHeight="1" thickTop="1">
      <c r="A5" s="144">
        <v>2</v>
      </c>
      <c r="B5" s="256" t="s">
        <v>417</v>
      </c>
      <c r="C5" s="257"/>
      <c r="D5" s="257"/>
      <c r="E5" s="257"/>
      <c r="F5" s="257"/>
      <c r="G5" s="257"/>
      <c r="H5" s="257"/>
      <c r="I5" s="257"/>
      <c r="J5" s="258"/>
      <c r="K5" s="107">
        <f>(K6+K13+K15+K28+K30)</f>
        <v>7.4947082256878339</v>
      </c>
      <c r="L5" s="108"/>
      <c r="M5" s="108"/>
    </row>
    <row r="6" spans="1:13" s="9" customFormat="1">
      <c r="A6" s="145"/>
      <c r="B6" s="146">
        <v>2.1</v>
      </c>
      <c r="C6" s="242" t="s">
        <v>418</v>
      </c>
      <c r="D6" s="243"/>
      <c r="E6" s="243"/>
      <c r="F6" s="243"/>
      <c r="G6" s="243"/>
      <c r="H6" s="243"/>
      <c r="I6" s="243"/>
      <c r="J6" s="244"/>
      <c r="K6" s="49">
        <f>((K8+K10+K12)*1.33)*0.25*0.83333333</f>
        <v>1.66249999335</v>
      </c>
      <c r="L6" s="40"/>
      <c r="M6" s="40"/>
    </row>
    <row r="7" spans="1:13" s="2" customFormat="1" ht="12">
      <c r="A7" s="147"/>
      <c r="B7" s="148"/>
      <c r="C7" s="147" t="s">
        <v>419</v>
      </c>
      <c r="D7" s="259" t="s">
        <v>278</v>
      </c>
      <c r="E7" s="260"/>
      <c r="F7" s="260"/>
      <c r="G7" s="260"/>
      <c r="H7" s="260"/>
      <c r="I7" s="260"/>
      <c r="J7" s="261"/>
      <c r="K7" s="43"/>
      <c r="L7" s="5"/>
      <c r="M7" s="5"/>
    </row>
    <row r="8" spans="1:13" s="2" customFormat="1" ht="122.25" customHeight="1">
      <c r="A8" s="149"/>
      <c r="B8" s="150"/>
      <c r="C8" s="149"/>
      <c r="D8" s="150" t="s">
        <v>405</v>
      </c>
      <c r="E8" s="151" t="s">
        <v>389</v>
      </c>
      <c r="F8" s="152" t="s">
        <v>408</v>
      </c>
      <c r="G8" s="24" t="s">
        <v>173</v>
      </c>
      <c r="H8" s="24" t="s">
        <v>167</v>
      </c>
      <c r="I8" s="24" t="s">
        <v>174</v>
      </c>
      <c r="J8" s="24" t="s">
        <v>175</v>
      </c>
      <c r="K8" s="44">
        <v>2</v>
      </c>
      <c r="L8" s="5" t="s">
        <v>152</v>
      </c>
      <c r="M8" s="5" t="s">
        <v>166</v>
      </c>
    </row>
    <row r="9" spans="1:13" s="2" customFormat="1" ht="12" customHeight="1">
      <c r="A9" s="153"/>
      <c r="B9" s="154"/>
      <c r="C9" s="153" t="s">
        <v>420</v>
      </c>
      <c r="D9" s="236" t="s">
        <v>279</v>
      </c>
      <c r="E9" s="237"/>
      <c r="F9" s="237"/>
      <c r="G9" s="237"/>
      <c r="H9" s="237"/>
      <c r="I9" s="237"/>
      <c r="J9" s="238"/>
      <c r="K9" s="44"/>
      <c r="L9" s="5"/>
      <c r="M9" s="5"/>
    </row>
    <row r="10" spans="1:13" s="2" customFormat="1" ht="124.5" customHeight="1">
      <c r="A10" s="149"/>
      <c r="B10" s="150"/>
      <c r="C10" s="149"/>
      <c r="D10" s="150" t="s">
        <v>405</v>
      </c>
      <c r="E10" s="151" t="s">
        <v>280</v>
      </c>
      <c r="F10" s="24" t="s">
        <v>408</v>
      </c>
      <c r="G10" s="24" t="s">
        <v>386</v>
      </c>
      <c r="H10" s="24" t="s">
        <v>387</v>
      </c>
      <c r="I10" s="24" t="s">
        <v>128</v>
      </c>
      <c r="J10" s="24" t="s">
        <v>388</v>
      </c>
      <c r="K10" s="44">
        <v>3</v>
      </c>
      <c r="L10" s="5" t="s">
        <v>153</v>
      </c>
      <c r="M10" s="5" t="s">
        <v>154</v>
      </c>
    </row>
    <row r="11" spans="1:13" s="2" customFormat="1" ht="12" customHeight="1">
      <c r="A11" s="153"/>
      <c r="B11" s="154"/>
      <c r="C11" s="153" t="s">
        <v>421</v>
      </c>
      <c r="D11" s="236" t="s">
        <v>281</v>
      </c>
      <c r="E11" s="237"/>
      <c r="F11" s="237"/>
      <c r="G11" s="237"/>
      <c r="H11" s="237"/>
      <c r="I11" s="237"/>
      <c r="J11" s="238"/>
      <c r="K11" s="44"/>
      <c r="L11" s="5"/>
      <c r="M11" s="5"/>
    </row>
    <row r="12" spans="1:13" s="2" customFormat="1" ht="134.25" customHeight="1">
      <c r="A12" s="149"/>
      <c r="B12" s="150"/>
      <c r="C12" s="149"/>
      <c r="D12" s="150" t="s">
        <v>405</v>
      </c>
      <c r="E12" s="151" t="s">
        <v>282</v>
      </c>
      <c r="F12" s="24" t="s">
        <v>408</v>
      </c>
      <c r="G12" s="24" t="s">
        <v>375</v>
      </c>
      <c r="H12" s="24" t="s">
        <v>283</v>
      </c>
      <c r="I12" s="24" t="s">
        <v>284</v>
      </c>
      <c r="J12" s="24" t="s">
        <v>285</v>
      </c>
      <c r="K12" s="44">
        <v>1</v>
      </c>
      <c r="L12" s="5" t="s">
        <v>151</v>
      </c>
      <c r="M12" s="5" t="s">
        <v>94</v>
      </c>
    </row>
    <row r="13" spans="1:13" s="2" customFormat="1" ht="12" customHeight="1">
      <c r="A13" s="153"/>
      <c r="B13" s="146">
        <v>2.2000000000000002</v>
      </c>
      <c r="C13" s="242" t="s">
        <v>422</v>
      </c>
      <c r="D13" s="243"/>
      <c r="E13" s="243"/>
      <c r="F13" s="243"/>
      <c r="G13" s="243"/>
      <c r="H13" s="243"/>
      <c r="I13" s="243"/>
      <c r="J13" s="244"/>
      <c r="K13" s="49">
        <f>K14*0.83333333</f>
        <v>2.4999999900000001</v>
      </c>
      <c r="L13" s="4"/>
      <c r="M13" s="40"/>
    </row>
    <row r="14" spans="1:13" s="2" customFormat="1" ht="64.5" customHeight="1">
      <c r="A14" s="149"/>
      <c r="B14" s="150"/>
      <c r="C14" s="155" t="s">
        <v>427</v>
      </c>
      <c r="D14" s="254" t="s">
        <v>286</v>
      </c>
      <c r="E14" s="255"/>
      <c r="F14" s="24" t="s">
        <v>408</v>
      </c>
      <c r="G14" s="24" t="s">
        <v>186</v>
      </c>
      <c r="H14" s="24" t="s">
        <v>187</v>
      </c>
      <c r="I14" s="24" t="s">
        <v>188</v>
      </c>
      <c r="J14" s="24" t="s">
        <v>189</v>
      </c>
      <c r="K14" s="44">
        <v>3</v>
      </c>
      <c r="L14" s="5" t="s">
        <v>93</v>
      </c>
      <c r="M14" s="5" t="s">
        <v>352</v>
      </c>
    </row>
    <row r="15" spans="1:13" s="2" customFormat="1" ht="12" customHeight="1">
      <c r="A15" s="153"/>
      <c r="B15" s="146">
        <v>2.2999999999999998</v>
      </c>
      <c r="C15" s="242" t="s">
        <v>423</v>
      </c>
      <c r="D15" s="243"/>
      <c r="E15" s="243"/>
      <c r="F15" s="243"/>
      <c r="G15" s="243"/>
      <c r="H15" s="243"/>
      <c r="I15" s="243"/>
      <c r="J15" s="244"/>
      <c r="K15" s="49">
        <f>(K16+K18+K24)*0.25*0.83333333</f>
        <v>1.3322082503378336</v>
      </c>
      <c r="L15" s="40"/>
      <c r="M15" s="40"/>
    </row>
    <row r="16" spans="1:13" s="2" customFormat="1" ht="12" customHeight="1">
      <c r="A16" s="153"/>
      <c r="B16" s="154"/>
      <c r="C16" s="153" t="s">
        <v>79</v>
      </c>
      <c r="D16" s="236" t="s">
        <v>287</v>
      </c>
      <c r="E16" s="237"/>
      <c r="F16" s="237"/>
      <c r="G16" s="237"/>
      <c r="H16" s="237"/>
      <c r="I16" s="237"/>
      <c r="J16" s="238"/>
      <c r="K16" s="45">
        <f>K17*4*0.13333</f>
        <v>1.59996</v>
      </c>
      <c r="L16" s="5"/>
      <c r="M16" s="5"/>
    </row>
    <row r="17" spans="1:13" s="2" customFormat="1" ht="48">
      <c r="A17" s="149"/>
      <c r="B17" s="150"/>
      <c r="C17" s="149"/>
      <c r="D17" s="150" t="s">
        <v>405</v>
      </c>
      <c r="E17" s="151" t="s">
        <v>442</v>
      </c>
      <c r="F17" s="24" t="s">
        <v>408</v>
      </c>
      <c r="G17" s="24" t="s">
        <v>288</v>
      </c>
      <c r="H17" s="24" t="s">
        <v>289</v>
      </c>
      <c r="I17" s="24" t="s">
        <v>290</v>
      </c>
      <c r="J17" s="24" t="s">
        <v>291</v>
      </c>
      <c r="K17" s="44">
        <v>3</v>
      </c>
      <c r="L17" s="5" t="s">
        <v>130</v>
      </c>
      <c r="M17" s="5" t="s">
        <v>131</v>
      </c>
    </row>
    <row r="18" spans="1:13" s="2" customFormat="1" ht="12" customHeight="1">
      <c r="A18" s="153"/>
      <c r="B18" s="154"/>
      <c r="C18" s="153" t="s">
        <v>80</v>
      </c>
      <c r="D18" s="236" t="s">
        <v>292</v>
      </c>
      <c r="E18" s="237"/>
      <c r="F18" s="237"/>
      <c r="G18" s="237"/>
      <c r="H18" s="237"/>
      <c r="I18" s="237"/>
      <c r="J18" s="238"/>
      <c r="K18" s="45">
        <f>((K19*2)+(K20*0.5)+(K21*0.5)+(K22*2)+(K23))*0.6666666*0.466</f>
        <v>3.7279996272</v>
      </c>
      <c r="L18" s="5"/>
      <c r="M18" s="5"/>
    </row>
    <row r="19" spans="1:13" s="2" customFormat="1" ht="48">
      <c r="A19" s="149"/>
      <c r="B19" s="150"/>
      <c r="C19" s="149"/>
      <c r="D19" s="150" t="s">
        <v>405</v>
      </c>
      <c r="E19" s="151" t="s">
        <v>293</v>
      </c>
      <c r="F19" s="24" t="s">
        <v>408</v>
      </c>
      <c r="G19" s="24" t="s">
        <v>443</v>
      </c>
      <c r="H19" s="24" t="s">
        <v>376</v>
      </c>
      <c r="I19" s="24" t="s">
        <v>377</v>
      </c>
      <c r="J19" s="24" t="s">
        <v>378</v>
      </c>
      <c r="K19" s="44">
        <v>3</v>
      </c>
      <c r="L19" s="5" t="s">
        <v>155</v>
      </c>
      <c r="M19" s="5" t="s">
        <v>156</v>
      </c>
    </row>
    <row r="20" spans="1:13" s="9" customFormat="1" ht="36">
      <c r="A20" s="156"/>
      <c r="B20" s="157"/>
      <c r="C20" s="156"/>
      <c r="D20" s="157" t="s">
        <v>409</v>
      </c>
      <c r="E20" s="158" t="s">
        <v>328</v>
      </c>
      <c r="F20" s="159" t="s">
        <v>408</v>
      </c>
      <c r="G20" s="159" t="s">
        <v>333</v>
      </c>
      <c r="H20" s="159" t="s">
        <v>332</v>
      </c>
      <c r="I20" s="159" t="s">
        <v>331</v>
      </c>
      <c r="J20" s="159" t="s">
        <v>379</v>
      </c>
      <c r="K20" s="46">
        <v>1</v>
      </c>
      <c r="L20" s="23" t="s">
        <v>132</v>
      </c>
      <c r="M20" s="5" t="s">
        <v>131</v>
      </c>
    </row>
    <row r="21" spans="1:13" s="2" customFormat="1" ht="24">
      <c r="A21" s="149"/>
      <c r="B21" s="150"/>
      <c r="C21" s="149"/>
      <c r="D21" s="150" t="s">
        <v>424</v>
      </c>
      <c r="E21" s="151" t="s">
        <v>329</v>
      </c>
      <c r="F21" s="24" t="s">
        <v>408</v>
      </c>
      <c r="G21" s="24" t="s">
        <v>443</v>
      </c>
      <c r="H21" s="160"/>
      <c r="I21" s="24"/>
      <c r="J21" s="24" t="s">
        <v>444</v>
      </c>
      <c r="K21" s="44">
        <v>3</v>
      </c>
      <c r="L21" s="5" t="s">
        <v>170</v>
      </c>
      <c r="M21" s="5" t="s">
        <v>161</v>
      </c>
    </row>
    <row r="22" spans="1:13" s="2" customFormat="1" ht="65.25" customHeight="1">
      <c r="A22" s="149"/>
      <c r="B22" s="150"/>
      <c r="C22" s="149"/>
      <c r="D22" s="150" t="s">
        <v>412</v>
      </c>
      <c r="E22" s="151" t="s">
        <v>330</v>
      </c>
      <c r="F22" s="24" t="s">
        <v>408</v>
      </c>
      <c r="G22" s="24" t="s">
        <v>380</v>
      </c>
      <c r="H22" s="24" t="s">
        <v>381</v>
      </c>
      <c r="I22" s="24" t="s">
        <v>382</v>
      </c>
      <c r="J22" s="24" t="s">
        <v>96</v>
      </c>
      <c r="K22" s="44">
        <v>2</v>
      </c>
      <c r="L22" s="5" t="s">
        <v>133</v>
      </c>
      <c r="M22" s="5" t="s">
        <v>134</v>
      </c>
    </row>
    <row r="23" spans="1:13" s="2" customFormat="1" ht="36">
      <c r="A23" s="149"/>
      <c r="B23" s="150"/>
      <c r="C23" s="149"/>
      <c r="D23" s="150" t="s">
        <v>425</v>
      </c>
      <c r="E23" s="151" t="s">
        <v>334</v>
      </c>
      <c r="F23" s="161" t="s">
        <v>408</v>
      </c>
      <c r="G23" s="24" t="s">
        <v>443</v>
      </c>
      <c r="H23" s="160"/>
      <c r="I23" s="24"/>
      <c r="J23" s="24" t="s">
        <v>444</v>
      </c>
      <c r="K23" s="44">
        <v>0</v>
      </c>
      <c r="L23" s="5" t="s">
        <v>137</v>
      </c>
      <c r="M23" s="5" t="s">
        <v>138</v>
      </c>
    </row>
    <row r="24" spans="1:13" s="2" customFormat="1" ht="12">
      <c r="A24" s="153"/>
      <c r="B24" s="154"/>
      <c r="C24" s="153" t="s">
        <v>81</v>
      </c>
      <c r="D24" s="239" t="s">
        <v>294</v>
      </c>
      <c r="E24" s="240"/>
      <c r="F24" s="240"/>
      <c r="G24" s="240"/>
      <c r="H24" s="240"/>
      <c r="I24" s="240"/>
      <c r="J24" s="241"/>
      <c r="K24" s="45">
        <f>(K25+K26+K27)*1.3333*0.4</f>
        <v>1.06664</v>
      </c>
      <c r="L24" s="5"/>
      <c r="M24" s="5"/>
    </row>
    <row r="25" spans="1:13" s="2" customFormat="1" ht="60">
      <c r="A25" s="149"/>
      <c r="B25" s="150"/>
      <c r="C25" s="149"/>
      <c r="D25" s="150" t="s">
        <v>405</v>
      </c>
      <c r="E25" s="151" t="s">
        <v>366</v>
      </c>
      <c r="F25" s="24" t="s">
        <v>408</v>
      </c>
      <c r="G25" s="24" t="s">
        <v>443</v>
      </c>
      <c r="H25" s="162" t="s">
        <v>383</v>
      </c>
      <c r="I25" s="24" t="s">
        <v>367</v>
      </c>
      <c r="J25" s="24" t="s">
        <v>190</v>
      </c>
      <c r="K25" s="44">
        <v>0</v>
      </c>
      <c r="L25" s="5" t="s">
        <v>160</v>
      </c>
      <c r="M25" s="5" t="s">
        <v>161</v>
      </c>
    </row>
    <row r="26" spans="1:13" s="2" customFormat="1" ht="24">
      <c r="A26" s="149"/>
      <c r="B26" s="150"/>
      <c r="C26" s="149"/>
      <c r="D26" s="150" t="s">
        <v>409</v>
      </c>
      <c r="E26" s="151" t="s">
        <v>426</v>
      </c>
      <c r="F26" s="24" t="s">
        <v>408</v>
      </c>
      <c r="G26" s="24" t="s">
        <v>443</v>
      </c>
      <c r="H26" s="151" t="s">
        <v>383</v>
      </c>
      <c r="I26" s="24" t="s">
        <v>367</v>
      </c>
      <c r="J26" s="24" t="s">
        <v>190</v>
      </c>
      <c r="K26" s="44">
        <v>0</v>
      </c>
      <c r="L26" s="5" t="s">
        <v>160</v>
      </c>
      <c r="M26" s="5" t="s">
        <v>161</v>
      </c>
    </row>
    <row r="27" spans="1:13" s="2" customFormat="1" ht="41.25" customHeight="1">
      <c r="A27" s="149"/>
      <c r="B27" s="150"/>
      <c r="C27" s="149"/>
      <c r="D27" s="150" t="s">
        <v>424</v>
      </c>
      <c r="E27" s="151" t="s">
        <v>368</v>
      </c>
      <c r="F27" s="24" t="s">
        <v>408</v>
      </c>
      <c r="G27" s="24" t="s">
        <v>443</v>
      </c>
      <c r="H27" s="162" t="s">
        <v>369</v>
      </c>
      <c r="I27" s="24" t="s">
        <v>370</v>
      </c>
      <c r="J27" s="24" t="s">
        <v>371</v>
      </c>
      <c r="K27" s="44">
        <v>2</v>
      </c>
      <c r="L27" s="5" t="s">
        <v>140</v>
      </c>
      <c r="M27" s="5" t="s">
        <v>141</v>
      </c>
    </row>
    <row r="28" spans="1:13" s="1" customFormat="1">
      <c r="A28" s="163"/>
      <c r="B28" s="146">
        <v>2.4</v>
      </c>
      <c r="C28" s="233" t="s">
        <v>372</v>
      </c>
      <c r="D28" s="234"/>
      <c r="E28" s="234"/>
      <c r="F28" s="234"/>
      <c r="G28" s="234"/>
      <c r="H28" s="234"/>
      <c r="I28" s="234"/>
      <c r="J28" s="235"/>
      <c r="K28" s="164">
        <f>K29*4*0.1*0.83333333</f>
        <v>0.99999999600000011</v>
      </c>
      <c r="L28" s="42"/>
      <c r="M28" s="42"/>
    </row>
    <row r="29" spans="1:13" s="2" customFormat="1" ht="102" customHeight="1">
      <c r="A29" s="149"/>
      <c r="B29" s="150"/>
      <c r="C29" s="149"/>
      <c r="D29" s="150" t="s">
        <v>405</v>
      </c>
      <c r="E29" s="151" t="s">
        <v>194</v>
      </c>
      <c r="F29" s="24" t="s">
        <v>408</v>
      </c>
      <c r="G29" s="24" t="s">
        <v>384</v>
      </c>
      <c r="H29" s="24" t="s">
        <v>445</v>
      </c>
      <c r="I29" s="24" t="s">
        <v>385</v>
      </c>
      <c r="J29" s="24" t="s">
        <v>191</v>
      </c>
      <c r="K29" s="44">
        <v>3</v>
      </c>
      <c r="L29" s="5" t="s">
        <v>98</v>
      </c>
      <c r="M29" s="5" t="s">
        <v>97</v>
      </c>
    </row>
    <row r="30" spans="1:13" s="1" customFormat="1">
      <c r="A30" s="163"/>
      <c r="B30" s="146">
        <v>2.5</v>
      </c>
      <c r="C30" s="233" t="s">
        <v>373</v>
      </c>
      <c r="D30" s="234"/>
      <c r="E30" s="234"/>
      <c r="F30" s="234"/>
      <c r="G30" s="234"/>
      <c r="H30" s="234"/>
      <c r="I30" s="234"/>
      <c r="J30" s="235"/>
      <c r="K30" s="164">
        <f>K31*4*0.15*0.83333333</f>
        <v>0.99999999599999989</v>
      </c>
      <c r="L30" s="42"/>
      <c r="M30" s="42"/>
    </row>
    <row r="31" spans="1:13" s="2" customFormat="1" ht="101.25" customHeight="1">
      <c r="A31" s="149"/>
      <c r="B31" s="150"/>
      <c r="C31" s="149"/>
      <c r="D31" s="150" t="s">
        <v>405</v>
      </c>
      <c r="E31" s="151" t="s">
        <v>195</v>
      </c>
      <c r="F31" s="24" t="s">
        <v>408</v>
      </c>
      <c r="G31" s="24" t="s">
        <v>192</v>
      </c>
      <c r="H31" s="24" t="s">
        <v>8</v>
      </c>
      <c r="I31" s="24" t="s">
        <v>193</v>
      </c>
      <c r="J31" s="24" t="s">
        <v>295</v>
      </c>
      <c r="K31" s="44">
        <v>2</v>
      </c>
      <c r="L31" s="5" t="s">
        <v>348</v>
      </c>
      <c r="M31" s="5" t="s">
        <v>129</v>
      </c>
    </row>
  </sheetData>
  <customSheetViews>
    <customSheetView guid="{A6C775B4-2D7B-47C0-8BA7-F8D0B9E52BCD}" showPageBreaks="1" showRuler="0" topLeftCell="A11">
      <selection activeCell="H22" sqref="H22"/>
      <pageMargins left="0.75" right="0.75" top="1" bottom="1" header="0.5" footer="0.5"/>
      <pageSetup orientation="landscape" r:id="rId1"/>
      <headerFooter alignWithMargins="0"/>
    </customSheetView>
    <customSheetView guid="{CAAA166C-6610-45E6-B022-369891574490}" topLeftCell="D11">
      <selection activeCell="N12" sqref="N12"/>
      <pageMargins left="0.75" right="0.75" top="1" bottom="1" header="0.5" footer="0.5"/>
      <pageSetup orientation="landscape" r:id="rId2"/>
      <headerFooter alignWithMargins="0"/>
    </customSheetView>
  </customSheetViews>
  <mergeCells count="15">
    <mergeCell ref="A3:E4"/>
    <mergeCell ref="F3:J3"/>
    <mergeCell ref="D14:E14"/>
    <mergeCell ref="B5:J5"/>
    <mergeCell ref="C6:J6"/>
    <mergeCell ref="D7:J7"/>
    <mergeCell ref="D9:J9"/>
    <mergeCell ref="C30:J30"/>
    <mergeCell ref="D11:J11"/>
    <mergeCell ref="D18:J18"/>
    <mergeCell ref="D24:J24"/>
    <mergeCell ref="C28:J28"/>
    <mergeCell ref="C13:J13"/>
    <mergeCell ref="C15:J15"/>
    <mergeCell ref="D16:J16"/>
  </mergeCells>
  <phoneticPr fontId="4" type="noConversion"/>
  <pageMargins left="0.75" right="0.75" top="1" bottom="1" header="0.5" footer="0.5"/>
  <pageSetup orientation="landscape" r:id="rId3"/>
  <headerFooter alignWithMargins="0"/>
</worksheet>
</file>

<file path=xl/worksheets/sheet4.xml><?xml version="1.0" encoding="utf-8"?>
<worksheet xmlns="http://schemas.openxmlformats.org/spreadsheetml/2006/main" xmlns:r="http://schemas.openxmlformats.org/officeDocument/2006/relationships">
  <dimension ref="A1:N77"/>
  <sheetViews>
    <sheetView zoomScaleNormal="75" workbookViewId="0">
      <selection activeCell="F4" sqref="F4:F9"/>
    </sheetView>
  </sheetViews>
  <sheetFormatPr defaultRowHeight="15"/>
  <cols>
    <col min="1" max="1" width="8.140625" style="25" customWidth="1"/>
    <col min="2" max="2" width="17.140625" style="25" customWidth="1"/>
    <col min="3" max="3" width="18.140625" style="27" customWidth="1"/>
    <col min="4" max="4" width="43.85546875" style="25" customWidth="1"/>
    <col min="5" max="5" width="11.42578125" style="26" customWidth="1"/>
    <col min="6" max="6" width="12.85546875" style="26" customWidth="1"/>
    <col min="7" max="7" width="15.5703125" style="26" customWidth="1"/>
    <col min="8" max="8" width="17.5703125" style="61" customWidth="1"/>
    <col min="9" max="9" width="19.7109375" style="25" customWidth="1"/>
    <col min="10" max="10" width="16.7109375" style="25" customWidth="1"/>
    <col min="11" max="16384" width="9.140625" style="25"/>
  </cols>
  <sheetData>
    <row r="1" spans="1:14" s="55" customFormat="1" ht="19.5" customHeight="1">
      <c r="A1" s="54" t="s">
        <v>111</v>
      </c>
      <c r="B1" s="54"/>
      <c r="F1" s="56"/>
      <c r="G1" s="57"/>
      <c r="I1" s="58"/>
      <c r="J1" s="58"/>
      <c r="K1" s="59"/>
      <c r="L1" s="59"/>
      <c r="M1" s="58"/>
      <c r="N1" s="60"/>
    </row>
    <row r="2" spans="1:14" s="55" customFormat="1" ht="19.5" customHeight="1" thickBot="1">
      <c r="A2" s="54"/>
      <c r="B2" s="54"/>
      <c r="F2" s="56"/>
      <c r="G2" s="57"/>
      <c r="I2" s="58"/>
      <c r="J2" s="58"/>
      <c r="K2" s="59"/>
      <c r="L2" s="59"/>
      <c r="M2" s="58"/>
      <c r="N2" s="60"/>
    </row>
    <row r="3" spans="1:14" s="166" customFormat="1" ht="31.5" customHeight="1" thickBot="1">
      <c r="A3" s="62" t="s">
        <v>9</v>
      </c>
      <c r="B3" s="62" t="s">
        <v>176</v>
      </c>
      <c r="C3" s="266"/>
      <c r="D3" s="267"/>
      <c r="E3" s="63" t="s">
        <v>179</v>
      </c>
      <c r="F3" s="63" t="s">
        <v>448</v>
      </c>
      <c r="G3" s="63" t="s">
        <v>457</v>
      </c>
      <c r="H3" s="63" t="s">
        <v>451</v>
      </c>
      <c r="I3" s="63" t="s">
        <v>452</v>
      </c>
      <c r="J3" s="165" t="s">
        <v>453</v>
      </c>
    </row>
    <row r="4" spans="1:14">
      <c r="A4" s="167" t="s">
        <v>243</v>
      </c>
      <c r="B4" s="168"/>
      <c r="C4" s="168"/>
      <c r="D4" s="168"/>
      <c r="E4" s="169"/>
      <c r="F4" s="170">
        <f>F5+F8</f>
        <v>7.5099</v>
      </c>
      <c r="G4" s="171"/>
      <c r="H4" s="171"/>
      <c r="I4" s="171"/>
      <c r="J4" s="172"/>
    </row>
    <row r="5" spans="1:14" s="166" customFormat="1" ht="18" customHeight="1">
      <c r="A5" s="173"/>
      <c r="B5" s="174" t="s">
        <v>296</v>
      </c>
      <c r="C5" s="175"/>
      <c r="D5" s="175"/>
      <c r="E5" s="176"/>
      <c r="F5" s="177">
        <f>(F6+F7)*0.8333</f>
        <v>2.4999000000000002</v>
      </c>
      <c r="G5" s="178"/>
      <c r="H5" s="178"/>
      <c r="I5" s="178"/>
      <c r="J5" s="178"/>
    </row>
    <row r="6" spans="1:14" s="28" customFormat="1" ht="28.5" customHeight="1">
      <c r="A6" s="179"/>
      <c r="B6" s="179"/>
      <c r="C6" s="268" t="s">
        <v>297</v>
      </c>
      <c r="D6" s="269"/>
      <c r="E6" s="180">
        <v>0.5</v>
      </c>
      <c r="F6" s="180">
        <v>2</v>
      </c>
      <c r="G6" s="181"/>
      <c r="H6" s="181" t="s">
        <v>298</v>
      </c>
      <c r="I6" s="181" t="s">
        <v>299</v>
      </c>
      <c r="J6" s="181" t="s">
        <v>300</v>
      </c>
    </row>
    <row r="7" spans="1:14" ht="50.25" customHeight="1">
      <c r="A7" s="179"/>
      <c r="B7" s="179"/>
      <c r="C7" s="268" t="s">
        <v>301</v>
      </c>
      <c r="D7" s="269"/>
      <c r="E7" s="180">
        <v>0.5</v>
      </c>
      <c r="F7" s="182">
        <v>1</v>
      </c>
      <c r="G7" s="181"/>
      <c r="H7" s="181" t="s">
        <v>302</v>
      </c>
      <c r="I7" s="181" t="s">
        <v>303</v>
      </c>
      <c r="J7" s="181" t="s">
        <v>304</v>
      </c>
    </row>
    <row r="8" spans="1:14" ht="17.25" customHeight="1">
      <c r="A8" s="173"/>
      <c r="B8" s="174" t="s">
        <v>305</v>
      </c>
      <c r="C8" s="175"/>
      <c r="D8" s="175"/>
      <c r="E8" s="176"/>
      <c r="F8" s="177">
        <f>F9*1.67</f>
        <v>5.01</v>
      </c>
      <c r="G8" s="183"/>
      <c r="H8" s="183"/>
      <c r="I8" s="183"/>
      <c r="J8" s="183"/>
    </row>
    <row r="9" spans="1:14" ht="39" customHeight="1" thickBot="1">
      <c r="A9" s="184"/>
      <c r="B9" s="184"/>
      <c r="C9" s="270"/>
      <c r="D9" s="270"/>
      <c r="E9" s="185">
        <v>1</v>
      </c>
      <c r="F9" s="186">
        <v>3</v>
      </c>
      <c r="G9" s="187" t="s">
        <v>306</v>
      </c>
      <c r="H9" s="187" t="s">
        <v>307</v>
      </c>
      <c r="I9" s="187" t="s">
        <v>308</v>
      </c>
      <c r="J9" s="187" t="s">
        <v>309</v>
      </c>
    </row>
    <row r="10" spans="1:14" s="55" customFormat="1" ht="19.5" customHeight="1">
      <c r="A10" s="54"/>
      <c r="B10" s="54"/>
      <c r="F10" s="56"/>
      <c r="G10" s="57"/>
      <c r="I10" s="58"/>
      <c r="J10" s="58"/>
      <c r="K10" s="59"/>
      <c r="L10" s="59"/>
      <c r="M10" s="58"/>
      <c r="N10" s="60"/>
    </row>
    <row r="11" spans="1:14">
      <c r="A11" s="29"/>
      <c r="B11" s="68"/>
      <c r="C11" s="69"/>
      <c r="D11" s="68"/>
      <c r="E11" s="70"/>
      <c r="F11" s="70"/>
      <c r="G11" s="70"/>
    </row>
    <row r="12" spans="1:14" s="204" customFormat="1" ht="34.5" customHeight="1">
      <c r="A12" s="202"/>
      <c r="B12" s="203" t="s">
        <v>100</v>
      </c>
      <c r="C12" s="264" t="s">
        <v>117</v>
      </c>
      <c r="D12" s="264"/>
      <c r="E12" s="264"/>
      <c r="F12" s="264"/>
      <c r="G12" s="264"/>
      <c r="H12" s="264"/>
      <c r="I12" s="264"/>
      <c r="J12" s="264"/>
    </row>
    <row r="13" spans="1:14" s="204" customFormat="1" ht="32.25" customHeight="1">
      <c r="B13" s="203" t="s">
        <v>101</v>
      </c>
      <c r="C13" s="265" t="s">
        <v>180</v>
      </c>
      <c r="D13" s="265"/>
      <c r="E13" s="265"/>
      <c r="F13" s="265"/>
      <c r="G13" s="265"/>
      <c r="H13" s="265"/>
      <c r="I13" s="265"/>
      <c r="J13" s="265"/>
    </row>
    <row r="14" spans="1:14" ht="15.75">
      <c r="B14" s="71"/>
      <c r="C14" s="72"/>
      <c r="D14" s="72"/>
      <c r="E14" s="72"/>
      <c r="F14" s="72"/>
      <c r="G14" s="72"/>
    </row>
    <row r="15" spans="1:14" ht="15.75" thickBot="1"/>
    <row r="16" spans="1:14" s="27" customFormat="1" ht="26.25" thickBot="1">
      <c r="A16" s="188" t="s">
        <v>12</v>
      </c>
      <c r="B16" s="188" t="s">
        <v>310</v>
      </c>
      <c r="C16" s="188" t="s">
        <v>13</v>
      </c>
      <c r="D16" s="188" t="s">
        <v>311</v>
      </c>
      <c r="E16" s="188" t="s">
        <v>14</v>
      </c>
      <c r="F16" s="189" t="s">
        <v>85</v>
      </c>
      <c r="G16" s="189" t="s">
        <v>86</v>
      </c>
      <c r="H16" s="189" t="s">
        <v>312</v>
      </c>
    </row>
    <row r="17" spans="1:8" ht="15.75" thickBot="1">
      <c r="A17" s="73">
        <v>0</v>
      </c>
      <c r="B17" s="30" t="s">
        <v>15</v>
      </c>
      <c r="C17" s="30" t="s">
        <v>15</v>
      </c>
      <c r="D17" s="30" t="s">
        <v>16</v>
      </c>
      <c r="E17" s="31">
        <v>27470</v>
      </c>
      <c r="F17" s="109" t="s">
        <v>444</v>
      </c>
      <c r="G17" s="109" t="s">
        <v>119</v>
      </c>
      <c r="H17" s="113" t="s">
        <v>120</v>
      </c>
    </row>
    <row r="18" spans="1:8">
      <c r="A18" s="74">
        <v>1</v>
      </c>
      <c r="B18" s="32" t="s">
        <v>17</v>
      </c>
      <c r="C18" s="32" t="s">
        <v>17</v>
      </c>
      <c r="D18" s="32" t="s">
        <v>18</v>
      </c>
      <c r="E18" s="33">
        <v>1001</v>
      </c>
      <c r="F18" s="110"/>
      <c r="G18" s="110"/>
      <c r="H18" s="114"/>
    </row>
    <row r="19" spans="1:8" ht="15.75" thickBot="1">
      <c r="A19" s="75">
        <v>1</v>
      </c>
      <c r="B19" s="34" t="s">
        <v>17</v>
      </c>
      <c r="C19" s="34" t="s">
        <v>17</v>
      </c>
      <c r="D19" s="34" t="s">
        <v>19</v>
      </c>
      <c r="E19" s="35">
        <v>470</v>
      </c>
      <c r="F19" s="111"/>
      <c r="G19" s="111"/>
      <c r="H19" s="115"/>
    </row>
    <row r="20" spans="1:8">
      <c r="A20" s="74">
        <v>2</v>
      </c>
      <c r="B20" s="32" t="s">
        <v>20</v>
      </c>
      <c r="C20" s="32" t="s">
        <v>20</v>
      </c>
      <c r="D20" s="32" t="s">
        <v>21</v>
      </c>
      <c r="E20" s="33">
        <v>125</v>
      </c>
      <c r="F20" s="110"/>
      <c r="G20" s="110"/>
      <c r="H20" s="114"/>
    </row>
    <row r="21" spans="1:8">
      <c r="A21" s="76">
        <v>2</v>
      </c>
      <c r="B21" s="36" t="s">
        <v>20</v>
      </c>
      <c r="C21" s="36" t="s">
        <v>20</v>
      </c>
      <c r="D21" s="36" t="s">
        <v>22</v>
      </c>
      <c r="E21" s="37">
        <v>100</v>
      </c>
      <c r="F21" s="112"/>
      <c r="G21" s="112"/>
      <c r="H21" s="116"/>
    </row>
    <row r="22" spans="1:8">
      <c r="A22" s="76">
        <v>2</v>
      </c>
      <c r="B22" s="36" t="s">
        <v>20</v>
      </c>
      <c r="C22" s="36" t="s">
        <v>23</v>
      </c>
      <c r="D22" s="36" t="s">
        <v>24</v>
      </c>
      <c r="E22" s="37">
        <v>1158</v>
      </c>
      <c r="F22" s="112"/>
      <c r="G22" s="112"/>
      <c r="H22" s="116"/>
    </row>
    <row r="23" spans="1:8">
      <c r="A23" s="76">
        <v>2</v>
      </c>
      <c r="B23" s="36" t="s">
        <v>20</v>
      </c>
      <c r="C23" s="36" t="s">
        <v>23</v>
      </c>
      <c r="D23" s="36" t="s">
        <v>25</v>
      </c>
      <c r="E23" s="37">
        <v>295</v>
      </c>
      <c r="F23" s="112"/>
      <c r="G23" s="112"/>
      <c r="H23" s="116"/>
    </row>
    <row r="24" spans="1:8">
      <c r="A24" s="76">
        <v>2</v>
      </c>
      <c r="B24" s="36" t="s">
        <v>20</v>
      </c>
      <c r="C24" s="36" t="s">
        <v>23</v>
      </c>
      <c r="D24" s="36" t="s">
        <v>26</v>
      </c>
      <c r="E24" s="37">
        <v>2329</v>
      </c>
      <c r="F24" s="112"/>
      <c r="G24" s="112"/>
      <c r="H24" s="116"/>
    </row>
    <row r="25" spans="1:8">
      <c r="A25" s="76">
        <v>2</v>
      </c>
      <c r="B25" s="36" t="s">
        <v>20</v>
      </c>
      <c r="C25" s="36" t="s">
        <v>20</v>
      </c>
      <c r="D25" s="36" t="s">
        <v>27</v>
      </c>
      <c r="E25" s="37">
        <v>735</v>
      </c>
      <c r="F25" s="112"/>
      <c r="G25" s="112"/>
      <c r="H25" s="116"/>
    </row>
    <row r="26" spans="1:8" ht="15.75" thickBot="1">
      <c r="A26" s="75">
        <v>2</v>
      </c>
      <c r="B26" s="34" t="s">
        <v>20</v>
      </c>
      <c r="C26" s="34" t="s">
        <v>20</v>
      </c>
      <c r="D26" s="34" t="s">
        <v>28</v>
      </c>
      <c r="E26" s="35">
        <v>285</v>
      </c>
      <c r="F26" s="111"/>
      <c r="G26" s="111"/>
      <c r="H26" s="115"/>
    </row>
    <row r="27" spans="1:8">
      <c r="A27" s="74">
        <v>2</v>
      </c>
      <c r="B27" s="32" t="s">
        <v>30</v>
      </c>
      <c r="C27" s="32" t="s">
        <v>30</v>
      </c>
      <c r="D27" s="32" t="s">
        <v>29</v>
      </c>
      <c r="E27" s="33"/>
      <c r="F27" s="110"/>
      <c r="G27" s="110"/>
      <c r="H27" s="114"/>
    </row>
    <row r="28" spans="1:8">
      <c r="A28" s="74">
        <v>3</v>
      </c>
      <c r="B28" s="32" t="s">
        <v>30</v>
      </c>
      <c r="C28" s="32" t="s">
        <v>30</v>
      </c>
      <c r="D28" s="32" t="s">
        <v>31</v>
      </c>
      <c r="E28" s="33">
        <v>282</v>
      </c>
      <c r="F28" s="110" t="s">
        <v>116</v>
      </c>
      <c r="G28" s="110"/>
      <c r="H28" s="114"/>
    </row>
    <row r="29" spans="1:8">
      <c r="A29" s="76">
        <v>3</v>
      </c>
      <c r="B29" s="36" t="s">
        <v>30</v>
      </c>
      <c r="C29" s="36" t="s">
        <v>30</v>
      </c>
      <c r="D29" s="36" t="s">
        <v>32</v>
      </c>
      <c r="E29" s="37">
        <v>1559</v>
      </c>
      <c r="F29" s="110" t="s">
        <v>116</v>
      </c>
      <c r="G29" s="112"/>
      <c r="H29" s="116"/>
    </row>
    <row r="30" spans="1:8">
      <c r="A30" s="76">
        <v>3</v>
      </c>
      <c r="B30" s="36" t="s">
        <v>30</v>
      </c>
      <c r="C30" s="36" t="s">
        <v>33</v>
      </c>
      <c r="D30" s="36" t="s">
        <v>34</v>
      </c>
      <c r="E30" s="37">
        <v>7906</v>
      </c>
      <c r="F30" s="112"/>
      <c r="G30" s="112"/>
      <c r="H30" s="116"/>
    </row>
    <row r="31" spans="1:8">
      <c r="A31" s="76">
        <v>3</v>
      </c>
      <c r="B31" s="36" t="s">
        <v>30</v>
      </c>
      <c r="C31" s="36" t="s">
        <v>33</v>
      </c>
      <c r="D31" s="36" t="s">
        <v>35</v>
      </c>
      <c r="E31" s="37">
        <v>14211</v>
      </c>
      <c r="F31" s="112"/>
      <c r="G31" s="112"/>
      <c r="H31" s="116"/>
    </row>
    <row r="32" spans="1:8">
      <c r="A32" s="76">
        <v>3</v>
      </c>
      <c r="B32" s="36" t="s">
        <v>30</v>
      </c>
      <c r="C32" s="36" t="s">
        <v>33</v>
      </c>
      <c r="D32" s="36" t="s">
        <v>36</v>
      </c>
      <c r="E32" s="37">
        <v>2699</v>
      </c>
      <c r="F32" s="112"/>
      <c r="G32" s="112"/>
      <c r="H32" s="116"/>
    </row>
    <row r="33" spans="1:8">
      <c r="A33" s="76">
        <v>3</v>
      </c>
      <c r="B33" s="36" t="s">
        <v>30</v>
      </c>
      <c r="C33" s="36" t="s">
        <v>33</v>
      </c>
      <c r="D33" s="36" t="s">
        <v>37</v>
      </c>
      <c r="E33" s="37">
        <v>384</v>
      </c>
      <c r="F33" s="112"/>
      <c r="G33" s="112"/>
      <c r="H33" s="116"/>
    </row>
    <row r="34" spans="1:8">
      <c r="A34" s="76">
        <v>3</v>
      </c>
      <c r="B34" s="36" t="s">
        <v>30</v>
      </c>
      <c r="C34" s="36" t="s">
        <v>33</v>
      </c>
      <c r="D34" s="36" t="s">
        <v>38</v>
      </c>
      <c r="E34" s="37">
        <v>5086</v>
      </c>
      <c r="F34" s="112"/>
      <c r="G34" s="112"/>
      <c r="H34" s="116"/>
    </row>
    <row r="35" spans="1:8">
      <c r="A35" s="76">
        <v>3</v>
      </c>
      <c r="B35" s="36" t="s">
        <v>30</v>
      </c>
      <c r="C35" s="36" t="s">
        <v>33</v>
      </c>
      <c r="D35" s="36" t="s">
        <v>39</v>
      </c>
      <c r="E35" s="37">
        <v>10491</v>
      </c>
      <c r="F35" s="110" t="s">
        <v>116</v>
      </c>
      <c r="G35" s="112"/>
      <c r="H35" s="116"/>
    </row>
    <row r="36" spans="1:8">
      <c r="A36" s="76">
        <v>3</v>
      </c>
      <c r="B36" s="36" t="s">
        <v>30</v>
      </c>
      <c r="C36" s="36" t="s">
        <v>33</v>
      </c>
      <c r="D36" s="36" t="s">
        <v>40</v>
      </c>
      <c r="E36" s="37">
        <v>3969</v>
      </c>
      <c r="F36" s="110" t="s">
        <v>116</v>
      </c>
      <c r="G36" s="112"/>
      <c r="H36" s="116"/>
    </row>
    <row r="37" spans="1:8">
      <c r="A37" s="76">
        <v>3</v>
      </c>
      <c r="B37" s="36" t="s">
        <v>30</v>
      </c>
      <c r="C37" s="36" t="s">
        <v>33</v>
      </c>
      <c r="D37" s="36" t="s">
        <v>41</v>
      </c>
      <c r="E37" s="37">
        <v>2176</v>
      </c>
      <c r="F37" s="112"/>
      <c r="G37" s="112"/>
      <c r="H37" s="116"/>
    </row>
    <row r="38" spans="1:8">
      <c r="A38" s="76">
        <v>3</v>
      </c>
      <c r="B38" s="36" t="s">
        <v>30</v>
      </c>
      <c r="C38" s="36" t="s">
        <v>33</v>
      </c>
      <c r="D38" s="36" t="s">
        <v>42</v>
      </c>
      <c r="E38" s="37">
        <v>441</v>
      </c>
      <c r="F38" s="112"/>
      <c r="G38" s="112"/>
      <c r="H38" s="116"/>
    </row>
    <row r="39" spans="1:8" ht="15.75" thickBot="1">
      <c r="A39" s="75">
        <v>3</v>
      </c>
      <c r="B39" s="34" t="s">
        <v>30</v>
      </c>
      <c r="C39" s="34" t="s">
        <v>43</v>
      </c>
      <c r="D39" s="34" t="s">
        <v>44</v>
      </c>
      <c r="E39" s="35">
        <v>934</v>
      </c>
      <c r="F39" s="111"/>
      <c r="G39" s="111"/>
      <c r="H39" s="115"/>
    </row>
    <row r="40" spans="1:8">
      <c r="A40" s="74">
        <v>4</v>
      </c>
      <c r="B40" s="32" t="s">
        <v>45</v>
      </c>
      <c r="C40" s="32" t="s">
        <v>45</v>
      </c>
      <c r="D40" s="32" t="s">
        <v>46</v>
      </c>
      <c r="E40" s="33">
        <v>55059</v>
      </c>
      <c r="F40" s="110" t="s">
        <v>444</v>
      </c>
      <c r="G40" s="110" t="s">
        <v>119</v>
      </c>
      <c r="H40" s="114" t="s">
        <v>120</v>
      </c>
    </row>
    <row r="41" spans="1:8">
      <c r="A41" s="76">
        <v>4</v>
      </c>
      <c r="B41" s="36" t="s">
        <v>45</v>
      </c>
      <c r="C41" s="36" t="s">
        <v>45</v>
      </c>
      <c r="D41" s="36" t="s">
        <v>47</v>
      </c>
      <c r="E41" s="37">
        <v>20982</v>
      </c>
      <c r="F41" s="112"/>
      <c r="G41" s="112"/>
      <c r="H41" s="116"/>
    </row>
    <row r="42" spans="1:8">
      <c r="A42" s="76">
        <v>4</v>
      </c>
      <c r="B42" s="36" t="s">
        <v>45</v>
      </c>
      <c r="C42" s="36" t="s">
        <v>45</v>
      </c>
      <c r="D42" s="36" t="s">
        <v>48</v>
      </c>
      <c r="E42" s="37">
        <v>30853</v>
      </c>
      <c r="F42" s="112"/>
      <c r="G42" s="112"/>
      <c r="H42" s="116"/>
    </row>
    <row r="43" spans="1:8" ht="15.75" thickBot="1">
      <c r="A43" s="75">
        <v>4</v>
      </c>
      <c r="B43" s="34" t="s">
        <v>45</v>
      </c>
      <c r="C43" s="34" t="s">
        <v>45</v>
      </c>
      <c r="D43" s="34" t="s">
        <v>49</v>
      </c>
      <c r="E43" s="35">
        <v>294</v>
      </c>
      <c r="F43" s="111"/>
      <c r="G43" s="111"/>
      <c r="H43" s="115"/>
    </row>
    <row r="44" spans="1:8">
      <c r="A44" s="74">
        <v>5</v>
      </c>
      <c r="B44" s="32" t="s">
        <v>50</v>
      </c>
      <c r="C44" s="32" t="s">
        <v>51</v>
      </c>
      <c r="D44" s="32" t="s">
        <v>52</v>
      </c>
      <c r="E44" s="33">
        <v>219643</v>
      </c>
      <c r="F44" s="110" t="s">
        <v>444</v>
      </c>
      <c r="G44" s="110" t="s">
        <v>119</v>
      </c>
      <c r="H44" s="114" t="s">
        <v>120</v>
      </c>
    </row>
    <row r="45" spans="1:8">
      <c r="A45" s="76">
        <v>5</v>
      </c>
      <c r="B45" s="36" t="s">
        <v>50</v>
      </c>
      <c r="C45" s="36" t="s">
        <v>51</v>
      </c>
      <c r="D45" s="36" t="s">
        <v>53</v>
      </c>
      <c r="E45" s="37">
        <v>499</v>
      </c>
      <c r="F45" s="112"/>
      <c r="G45" s="112"/>
      <c r="H45" s="116"/>
    </row>
    <row r="46" spans="1:8">
      <c r="A46" s="76">
        <v>5</v>
      </c>
      <c r="B46" s="36" t="s">
        <v>50</v>
      </c>
      <c r="C46" s="36" t="s">
        <v>51</v>
      </c>
      <c r="D46" s="36" t="s">
        <v>54</v>
      </c>
      <c r="E46" s="37">
        <v>312</v>
      </c>
      <c r="F46" s="112"/>
      <c r="G46" s="112"/>
      <c r="H46" s="116"/>
    </row>
    <row r="47" spans="1:8">
      <c r="A47" s="76">
        <v>5</v>
      </c>
      <c r="B47" s="36" t="s">
        <v>50</v>
      </c>
      <c r="C47" s="36" t="s">
        <v>51</v>
      </c>
      <c r="D47" s="36" t="s">
        <v>55</v>
      </c>
      <c r="E47" s="37">
        <v>1921</v>
      </c>
      <c r="F47" s="112"/>
      <c r="G47" s="112"/>
      <c r="H47" s="116"/>
    </row>
    <row r="48" spans="1:8">
      <c r="A48" s="76">
        <v>5</v>
      </c>
      <c r="B48" s="36" t="s">
        <v>50</v>
      </c>
      <c r="C48" s="36" t="s">
        <v>51</v>
      </c>
      <c r="D48" s="36" t="s">
        <v>56</v>
      </c>
      <c r="E48" s="37">
        <v>3153</v>
      </c>
      <c r="F48" s="112"/>
      <c r="G48" s="112"/>
      <c r="H48" s="116"/>
    </row>
    <row r="49" spans="1:8">
      <c r="A49" s="76">
        <v>5</v>
      </c>
      <c r="B49" s="36" t="s">
        <v>50</v>
      </c>
      <c r="C49" s="36" t="s">
        <v>57</v>
      </c>
      <c r="D49" s="36" t="s">
        <v>58</v>
      </c>
      <c r="E49" s="37">
        <v>29212</v>
      </c>
      <c r="F49" s="112"/>
      <c r="G49" s="112"/>
      <c r="H49" s="116"/>
    </row>
    <row r="50" spans="1:8">
      <c r="A50" s="76">
        <v>5</v>
      </c>
      <c r="B50" s="36" t="s">
        <v>50</v>
      </c>
      <c r="C50" s="36" t="s">
        <v>57</v>
      </c>
      <c r="D50" s="36" t="s">
        <v>59</v>
      </c>
      <c r="E50" s="37">
        <v>81799</v>
      </c>
      <c r="F50" s="112"/>
      <c r="G50" s="112"/>
      <c r="H50" s="116"/>
    </row>
    <row r="51" spans="1:8">
      <c r="A51" s="76">
        <v>5</v>
      </c>
      <c r="B51" s="36" t="s">
        <v>50</v>
      </c>
      <c r="C51" s="36" t="s">
        <v>57</v>
      </c>
      <c r="D51" s="36" t="s">
        <v>60</v>
      </c>
      <c r="E51" s="37">
        <v>18146</v>
      </c>
      <c r="F51" s="112"/>
      <c r="G51" s="112"/>
      <c r="H51" s="116"/>
    </row>
    <row r="52" spans="1:8">
      <c r="A52" s="76">
        <v>5</v>
      </c>
      <c r="B52" s="36" t="s">
        <v>50</v>
      </c>
      <c r="C52" s="36" t="s">
        <v>57</v>
      </c>
      <c r="D52" s="36" t="s">
        <v>61</v>
      </c>
      <c r="E52" s="37">
        <v>1034</v>
      </c>
      <c r="F52" s="112"/>
      <c r="G52" s="112"/>
      <c r="H52" s="116"/>
    </row>
    <row r="53" spans="1:8">
      <c r="A53" s="76">
        <v>5</v>
      </c>
      <c r="B53" s="36" t="s">
        <v>50</v>
      </c>
      <c r="C53" s="36" t="s">
        <v>57</v>
      </c>
      <c r="D53" s="36" t="s">
        <v>62</v>
      </c>
      <c r="E53" s="37">
        <v>2331</v>
      </c>
      <c r="F53" s="112"/>
      <c r="G53" s="112"/>
      <c r="H53" s="116"/>
    </row>
    <row r="54" spans="1:8">
      <c r="A54" s="76">
        <v>5</v>
      </c>
      <c r="B54" s="36" t="s">
        <v>50</v>
      </c>
      <c r="C54" s="36" t="s">
        <v>57</v>
      </c>
      <c r="D54" s="36" t="s">
        <v>63</v>
      </c>
      <c r="E54" s="37">
        <v>180180</v>
      </c>
      <c r="F54" s="112"/>
      <c r="G54" s="112"/>
      <c r="H54" s="116"/>
    </row>
    <row r="55" spans="1:8">
      <c r="A55" s="76">
        <v>5</v>
      </c>
      <c r="B55" s="36" t="s">
        <v>50</v>
      </c>
      <c r="C55" s="36" t="s">
        <v>57</v>
      </c>
      <c r="D55" s="36" t="s">
        <v>64</v>
      </c>
      <c r="E55" s="37">
        <v>178</v>
      </c>
      <c r="F55" s="112"/>
      <c r="G55" s="112"/>
      <c r="H55" s="116"/>
    </row>
    <row r="56" spans="1:8" ht="15.75" thickBot="1">
      <c r="A56" s="75">
        <v>5</v>
      </c>
      <c r="B56" s="34" t="s">
        <v>50</v>
      </c>
      <c r="C56" s="34" t="s">
        <v>57</v>
      </c>
      <c r="D56" s="34" t="s">
        <v>65</v>
      </c>
      <c r="E56" s="35">
        <v>4665</v>
      </c>
      <c r="F56" s="111"/>
      <c r="G56" s="111"/>
      <c r="H56" s="115"/>
    </row>
    <row r="57" spans="1:8">
      <c r="A57" s="74">
        <v>6</v>
      </c>
      <c r="B57" s="32" t="s">
        <v>66</v>
      </c>
      <c r="C57" s="32" t="s">
        <v>66</v>
      </c>
      <c r="D57" s="32" t="s">
        <v>67</v>
      </c>
      <c r="E57" s="33">
        <v>303</v>
      </c>
      <c r="F57" s="110"/>
      <c r="G57" s="110"/>
      <c r="H57" s="114"/>
    </row>
    <row r="58" spans="1:8">
      <c r="A58" s="76">
        <v>6</v>
      </c>
      <c r="B58" s="36" t="s">
        <v>66</v>
      </c>
      <c r="C58" s="36" t="s">
        <v>66</v>
      </c>
      <c r="D58" s="36" t="s">
        <v>68</v>
      </c>
      <c r="E58" s="37">
        <v>26459</v>
      </c>
      <c r="F58" s="110" t="s">
        <v>444</v>
      </c>
      <c r="G58" s="110" t="s">
        <v>119</v>
      </c>
      <c r="H58" s="114" t="s">
        <v>120</v>
      </c>
    </row>
    <row r="59" spans="1:8">
      <c r="A59" s="76">
        <v>6</v>
      </c>
      <c r="B59" s="36" t="s">
        <v>66</v>
      </c>
      <c r="C59" s="36" t="s">
        <v>66</v>
      </c>
      <c r="D59" s="36" t="s">
        <v>69</v>
      </c>
      <c r="E59" s="37">
        <v>15661</v>
      </c>
      <c r="F59" s="112"/>
      <c r="G59" s="112"/>
      <c r="H59" s="116"/>
    </row>
    <row r="60" spans="1:8">
      <c r="A60" s="76">
        <v>6</v>
      </c>
      <c r="B60" s="36" t="s">
        <v>66</v>
      </c>
      <c r="C60" s="36" t="s">
        <v>66</v>
      </c>
      <c r="D60" s="36" t="s">
        <v>70</v>
      </c>
      <c r="E60" s="37">
        <v>3697</v>
      </c>
      <c r="F60" s="112"/>
      <c r="G60" s="112"/>
      <c r="H60" s="116"/>
    </row>
    <row r="61" spans="1:8">
      <c r="A61" s="76">
        <v>6</v>
      </c>
      <c r="B61" s="36" t="s">
        <v>66</v>
      </c>
      <c r="C61" s="36" t="s">
        <v>71</v>
      </c>
      <c r="D61" s="36" t="s">
        <v>72</v>
      </c>
      <c r="E61" s="37">
        <v>542</v>
      </c>
      <c r="F61" s="112"/>
      <c r="G61" s="112"/>
      <c r="H61" s="116"/>
    </row>
    <row r="62" spans="1:8">
      <c r="A62" s="76">
        <v>6</v>
      </c>
      <c r="B62" s="36" t="s">
        <v>66</v>
      </c>
      <c r="C62" s="36" t="s">
        <v>71</v>
      </c>
      <c r="D62" s="36" t="s">
        <v>73</v>
      </c>
      <c r="E62" s="37">
        <v>4716</v>
      </c>
      <c r="F62" s="112"/>
      <c r="G62" s="112"/>
      <c r="H62" s="116"/>
    </row>
    <row r="63" spans="1:8">
      <c r="A63" s="76">
        <v>6</v>
      </c>
      <c r="B63" s="36" t="s">
        <v>66</v>
      </c>
      <c r="C63" s="36" t="s">
        <v>71</v>
      </c>
      <c r="D63" s="36" t="s">
        <v>74</v>
      </c>
      <c r="E63" s="37">
        <v>162</v>
      </c>
      <c r="F63" s="112"/>
      <c r="G63" s="112"/>
      <c r="H63" s="116"/>
    </row>
    <row r="64" spans="1:8" ht="15.75" thickBot="1">
      <c r="A64" s="75">
        <v>6</v>
      </c>
      <c r="B64" s="34" t="s">
        <v>66</v>
      </c>
      <c r="C64" s="34" t="s">
        <v>71</v>
      </c>
      <c r="D64" s="34" t="s">
        <v>75</v>
      </c>
      <c r="E64" s="35">
        <v>5768</v>
      </c>
      <c r="F64" s="111"/>
      <c r="G64" s="111"/>
      <c r="H64" s="115"/>
    </row>
    <row r="65" spans="1:8">
      <c r="A65" s="74">
        <v>100</v>
      </c>
      <c r="B65" s="32" t="s">
        <v>76</v>
      </c>
      <c r="C65" s="32" t="s">
        <v>76</v>
      </c>
      <c r="D65" s="32" t="s">
        <v>77</v>
      </c>
      <c r="E65" s="33">
        <v>121892</v>
      </c>
      <c r="F65" s="110" t="s">
        <v>444</v>
      </c>
      <c r="G65" s="110" t="s">
        <v>119</v>
      </c>
      <c r="H65" s="114" t="s">
        <v>120</v>
      </c>
    </row>
    <row r="66" spans="1:8" ht="15.75" thickBot="1">
      <c r="A66" s="75">
        <v>100</v>
      </c>
      <c r="B66" s="34" t="s">
        <v>76</v>
      </c>
      <c r="C66" s="34" t="s">
        <v>76</v>
      </c>
      <c r="D66" s="34" t="s">
        <v>78</v>
      </c>
      <c r="E66" s="35">
        <v>338220</v>
      </c>
      <c r="F66" s="111" t="s">
        <v>444</v>
      </c>
      <c r="G66" s="111" t="s">
        <v>119</v>
      </c>
      <c r="H66" s="115" t="s">
        <v>120</v>
      </c>
    </row>
    <row r="67" spans="1:8">
      <c r="B67" s="27"/>
      <c r="C67" s="25"/>
      <c r="D67" s="26"/>
    </row>
    <row r="69" spans="1:8" ht="21.75" customHeight="1">
      <c r="A69" s="262" t="s">
        <v>313</v>
      </c>
      <c r="B69" s="262"/>
      <c r="C69" s="262"/>
      <c r="D69" s="262"/>
      <c r="E69" s="262"/>
      <c r="F69" s="262"/>
      <c r="G69" s="262"/>
      <c r="H69" s="262"/>
    </row>
    <row r="70" spans="1:8">
      <c r="A70" s="190"/>
      <c r="B70" s="191"/>
      <c r="C70" s="190"/>
      <c r="D70" s="192"/>
      <c r="E70" s="192"/>
      <c r="F70" s="192"/>
      <c r="G70" s="192"/>
      <c r="H70" s="190"/>
    </row>
    <row r="71" spans="1:8">
      <c r="A71" s="190" t="s">
        <v>314</v>
      </c>
      <c r="B71" s="191"/>
      <c r="C71" s="190"/>
      <c r="D71" s="192"/>
      <c r="E71" s="192"/>
      <c r="F71" s="192"/>
      <c r="G71" s="192"/>
      <c r="H71" s="190"/>
    </row>
    <row r="72" spans="1:8">
      <c r="A72" s="263" t="s">
        <v>315</v>
      </c>
      <c r="B72" s="263"/>
      <c r="C72" s="263"/>
      <c r="D72" s="263"/>
      <c r="E72" s="263"/>
      <c r="F72" s="263"/>
      <c r="G72" s="263"/>
      <c r="H72" s="263"/>
    </row>
    <row r="73" spans="1:8" s="27" customFormat="1" ht="16.5" customHeight="1">
      <c r="A73" s="262" t="s">
        <v>316</v>
      </c>
      <c r="B73" s="262"/>
      <c r="C73" s="262"/>
      <c r="D73" s="262"/>
      <c r="E73" s="262"/>
      <c r="F73" s="262"/>
      <c r="G73" s="262"/>
      <c r="H73" s="262"/>
    </row>
    <row r="74" spans="1:8" s="27" customFormat="1">
      <c r="A74" s="262" t="s">
        <v>317</v>
      </c>
      <c r="B74" s="262"/>
      <c r="C74" s="262"/>
      <c r="D74" s="262"/>
      <c r="E74" s="262"/>
      <c r="F74" s="262"/>
      <c r="G74" s="262"/>
      <c r="H74" s="262"/>
    </row>
    <row r="75" spans="1:8" s="27" customFormat="1">
      <c r="A75" s="262" t="s">
        <v>318</v>
      </c>
      <c r="B75" s="262"/>
      <c r="C75" s="262"/>
      <c r="D75" s="262"/>
      <c r="E75" s="262"/>
      <c r="F75" s="262"/>
      <c r="G75" s="262"/>
      <c r="H75" s="262"/>
    </row>
    <row r="76" spans="1:8" s="27" customFormat="1">
      <c r="A76" s="262" t="s">
        <v>319</v>
      </c>
      <c r="B76" s="262"/>
      <c r="C76" s="262"/>
      <c r="D76" s="262"/>
      <c r="E76" s="262"/>
      <c r="F76" s="262"/>
      <c r="G76" s="262"/>
      <c r="H76" s="262"/>
    </row>
    <row r="77" spans="1:8" s="27" customFormat="1">
      <c r="A77" s="262" t="s">
        <v>320</v>
      </c>
      <c r="B77" s="262"/>
      <c r="C77" s="262"/>
      <c r="D77" s="262"/>
      <c r="E77" s="262"/>
      <c r="F77" s="262"/>
      <c r="G77" s="262"/>
      <c r="H77" s="262"/>
    </row>
  </sheetData>
  <customSheetViews>
    <customSheetView guid="{A6C775B4-2D7B-47C0-8BA7-F8D0B9E52BCD}" showRuler="0">
      <selection activeCell="X27" sqref="X27"/>
      <pageMargins left="0.75" right="0.75" top="1" bottom="1" header="0.5" footer="0.5"/>
      <headerFooter alignWithMargins="0"/>
    </customSheetView>
    <customSheetView guid="{CAAA166C-6610-45E6-B022-369891574490}">
      <selection activeCell="F23" sqref="F23"/>
      <pageMargins left="0.75" right="0.75" top="1" bottom="1" header="0.5" footer="0.5"/>
      <headerFooter alignWithMargins="0"/>
    </customSheetView>
  </customSheetViews>
  <mergeCells count="13">
    <mergeCell ref="C3:D3"/>
    <mergeCell ref="C6:D6"/>
    <mergeCell ref="C7:D7"/>
    <mergeCell ref="C9:D9"/>
    <mergeCell ref="A77:H77"/>
    <mergeCell ref="A69:H69"/>
    <mergeCell ref="A72:H72"/>
    <mergeCell ref="A73:H73"/>
    <mergeCell ref="A74:H74"/>
    <mergeCell ref="C12:J12"/>
    <mergeCell ref="C13:J13"/>
    <mergeCell ref="A75:H75"/>
    <mergeCell ref="A76:H76"/>
  </mergeCells>
  <phoneticPr fontId="4" type="noConversion"/>
  <pageMargins left="0.75" right="0.75" top="1" bottom="1" header="0.5" footer="0.5"/>
  <pageSetup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32" sqref="AA32"/>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IV35"/>
  <sheetViews>
    <sheetView workbookViewId="0">
      <selection activeCell="D16" sqref="D16"/>
    </sheetView>
  </sheetViews>
  <sheetFormatPr defaultRowHeight="15"/>
  <cols>
    <col min="1" max="1" width="188" style="103" customWidth="1"/>
    <col min="2" max="16384" width="9.140625" style="101"/>
  </cols>
  <sheetData>
    <row r="1" spans="1:256" ht="15.75">
      <c r="A1" s="102" t="s">
        <v>111</v>
      </c>
    </row>
    <row r="3" spans="1:256" s="193" customFormat="1" ht="17.25" customHeight="1">
      <c r="A3" s="103" t="s">
        <v>169</v>
      </c>
    </row>
    <row r="4" spans="1:256" s="193" customFormat="1">
      <c r="A4" s="27" t="s">
        <v>165</v>
      </c>
    </row>
    <row r="5" spans="1:256" s="193" customFormat="1" ht="15.75" customHeight="1">
      <c r="A5" s="103" t="s">
        <v>171</v>
      </c>
    </row>
    <row r="6" spans="1:256" s="193" customFormat="1">
      <c r="A6" s="27" t="s">
        <v>353</v>
      </c>
    </row>
    <row r="7" spans="1:256" s="193" customFormat="1">
      <c r="A7" s="205" t="s">
        <v>112</v>
      </c>
    </row>
    <row r="8" spans="1:256" s="193" customFormat="1" ht="30">
      <c r="A8" s="103" t="s">
        <v>113</v>
      </c>
    </row>
    <row r="9" spans="1:256" s="193" customFormat="1" ht="30">
      <c r="A9" s="27" t="s">
        <v>354</v>
      </c>
    </row>
    <row r="10" spans="1:256" s="193" customFormat="1" ht="30">
      <c r="A10" s="27" t="s">
        <v>355</v>
      </c>
    </row>
    <row r="11" spans="1:256" s="193" customFormat="1" ht="30">
      <c r="A11" s="103" t="s">
        <v>157</v>
      </c>
    </row>
    <row r="12" spans="1:256" s="193" customFormat="1">
      <c r="A12" s="27" t="s">
        <v>118</v>
      </c>
      <c r="B12" s="194"/>
      <c r="C12" s="194"/>
    </row>
    <row r="13" spans="1:256" s="193" customFormat="1">
      <c r="A13" s="103" t="s">
        <v>87</v>
      </c>
    </row>
    <row r="14" spans="1:256" s="193" customFormat="1">
      <c r="A14" s="103" t="s">
        <v>88</v>
      </c>
    </row>
    <row r="15" spans="1:256" s="193" customFormat="1" ht="30">
      <c r="A15" s="27" t="s">
        <v>356</v>
      </c>
    </row>
    <row r="16" spans="1:256" s="193" customFormat="1">
      <c r="A16" s="27" t="s">
        <v>365</v>
      </c>
      <c r="B16" s="166"/>
      <c r="C16" s="166"/>
      <c r="D16" s="166"/>
      <c r="E16" s="166"/>
      <c r="F16" s="166"/>
      <c r="G16" s="166" t="s">
        <v>365</v>
      </c>
      <c r="H16" s="166" t="s">
        <v>365</v>
      </c>
      <c r="I16" s="166" t="s">
        <v>365</v>
      </c>
      <c r="J16" s="166" t="s">
        <v>365</v>
      </c>
      <c r="K16" s="166" t="s">
        <v>365</v>
      </c>
      <c r="L16" s="166" t="s">
        <v>365</v>
      </c>
      <c r="M16" s="166" t="s">
        <v>365</v>
      </c>
      <c r="N16" s="166" t="s">
        <v>365</v>
      </c>
      <c r="O16" s="166" t="s">
        <v>365</v>
      </c>
      <c r="P16" s="166" t="s">
        <v>365</v>
      </c>
      <c r="Q16" s="166" t="s">
        <v>365</v>
      </c>
      <c r="R16" s="166" t="s">
        <v>365</v>
      </c>
      <c r="S16" s="166" t="s">
        <v>365</v>
      </c>
      <c r="T16" s="166" t="s">
        <v>365</v>
      </c>
      <c r="U16" s="166" t="s">
        <v>365</v>
      </c>
      <c r="V16" s="166" t="s">
        <v>365</v>
      </c>
      <c r="W16" s="166" t="s">
        <v>365</v>
      </c>
      <c r="X16" s="166" t="s">
        <v>365</v>
      </c>
      <c r="Y16" s="166" t="s">
        <v>365</v>
      </c>
      <c r="Z16" s="166" t="s">
        <v>365</v>
      </c>
      <c r="AA16" s="166" t="s">
        <v>365</v>
      </c>
      <c r="AB16" s="166" t="s">
        <v>365</v>
      </c>
      <c r="AC16" s="166" t="s">
        <v>365</v>
      </c>
      <c r="AD16" s="166" t="s">
        <v>365</v>
      </c>
      <c r="AE16" s="166" t="s">
        <v>365</v>
      </c>
      <c r="AF16" s="166" t="s">
        <v>365</v>
      </c>
      <c r="AG16" s="166" t="s">
        <v>365</v>
      </c>
      <c r="AH16" s="166" t="s">
        <v>365</v>
      </c>
      <c r="AI16" s="166" t="s">
        <v>365</v>
      </c>
      <c r="AJ16" s="166" t="s">
        <v>365</v>
      </c>
      <c r="AK16" s="166" t="s">
        <v>365</v>
      </c>
      <c r="AL16" s="166" t="s">
        <v>365</v>
      </c>
      <c r="AM16" s="166" t="s">
        <v>365</v>
      </c>
      <c r="AN16" s="166" t="s">
        <v>365</v>
      </c>
      <c r="AO16" s="166" t="s">
        <v>365</v>
      </c>
      <c r="AP16" s="166" t="s">
        <v>365</v>
      </c>
      <c r="AQ16" s="166" t="s">
        <v>365</v>
      </c>
      <c r="AR16" s="166" t="s">
        <v>365</v>
      </c>
      <c r="AS16" s="166" t="s">
        <v>365</v>
      </c>
      <c r="AT16" s="166" t="s">
        <v>365</v>
      </c>
      <c r="AU16" s="166" t="s">
        <v>365</v>
      </c>
      <c r="AV16" s="166" t="s">
        <v>365</v>
      </c>
      <c r="AW16" s="166" t="s">
        <v>365</v>
      </c>
      <c r="AX16" s="166" t="s">
        <v>365</v>
      </c>
      <c r="AY16" s="166" t="s">
        <v>365</v>
      </c>
      <c r="AZ16" s="166" t="s">
        <v>365</v>
      </c>
      <c r="BA16" s="166" t="s">
        <v>365</v>
      </c>
      <c r="BB16" s="166" t="s">
        <v>365</v>
      </c>
      <c r="BC16" s="166" t="s">
        <v>365</v>
      </c>
      <c r="BD16" s="166" t="s">
        <v>365</v>
      </c>
      <c r="BE16" s="166" t="s">
        <v>365</v>
      </c>
      <c r="BF16" s="166" t="s">
        <v>365</v>
      </c>
      <c r="BG16" s="166" t="s">
        <v>365</v>
      </c>
      <c r="BH16" s="166" t="s">
        <v>365</v>
      </c>
      <c r="BI16" s="166" t="s">
        <v>365</v>
      </c>
      <c r="BJ16" s="166" t="s">
        <v>365</v>
      </c>
      <c r="BK16" s="166" t="s">
        <v>365</v>
      </c>
      <c r="BL16" s="166" t="s">
        <v>365</v>
      </c>
      <c r="BM16" s="166" t="s">
        <v>365</v>
      </c>
      <c r="BN16" s="166" t="s">
        <v>365</v>
      </c>
      <c r="BO16" s="166" t="s">
        <v>365</v>
      </c>
      <c r="BP16" s="166" t="s">
        <v>365</v>
      </c>
      <c r="BQ16" s="166" t="s">
        <v>365</v>
      </c>
      <c r="BR16" s="166" t="s">
        <v>365</v>
      </c>
      <c r="BS16" s="166" t="s">
        <v>365</v>
      </c>
      <c r="BT16" s="166" t="s">
        <v>365</v>
      </c>
      <c r="BU16" s="166" t="s">
        <v>365</v>
      </c>
      <c r="BV16" s="166" t="s">
        <v>365</v>
      </c>
      <c r="BW16" s="166" t="s">
        <v>365</v>
      </c>
      <c r="BX16" s="166" t="s">
        <v>365</v>
      </c>
      <c r="BY16" s="166" t="s">
        <v>365</v>
      </c>
      <c r="BZ16" s="166" t="s">
        <v>365</v>
      </c>
      <c r="CA16" s="166" t="s">
        <v>365</v>
      </c>
      <c r="CB16" s="166" t="s">
        <v>365</v>
      </c>
      <c r="CC16" s="166" t="s">
        <v>365</v>
      </c>
      <c r="CD16" s="166" t="s">
        <v>365</v>
      </c>
      <c r="CE16" s="166" t="s">
        <v>365</v>
      </c>
      <c r="CF16" s="166" t="s">
        <v>365</v>
      </c>
      <c r="CG16" s="166" t="s">
        <v>365</v>
      </c>
      <c r="CH16" s="166" t="s">
        <v>365</v>
      </c>
      <c r="CI16" s="166" t="s">
        <v>365</v>
      </c>
      <c r="CJ16" s="166" t="s">
        <v>365</v>
      </c>
      <c r="CK16" s="166" t="s">
        <v>365</v>
      </c>
      <c r="CL16" s="166" t="s">
        <v>365</v>
      </c>
      <c r="CM16" s="166" t="s">
        <v>365</v>
      </c>
      <c r="CN16" s="166" t="s">
        <v>365</v>
      </c>
      <c r="CO16" s="166" t="s">
        <v>365</v>
      </c>
      <c r="CP16" s="166" t="s">
        <v>365</v>
      </c>
      <c r="CQ16" s="166" t="s">
        <v>365</v>
      </c>
      <c r="CR16" s="166" t="s">
        <v>365</v>
      </c>
      <c r="CS16" s="166" t="s">
        <v>365</v>
      </c>
      <c r="CT16" s="166" t="s">
        <v>365</v>
      </c>
      <c r="CU16" s="166" t="s">
        <v>365</v>
      </c>
      <c r="CV16" s="166" t="s">
        <v>365</v>
      </c>
      <c r="CW16" s="166" t="s">
        <v>365</v>
      </c>
      <c r="CX16" s="166" t="s">
        <v>365</v>
      </c>
      <c r="CY16" s="166" t="s">
        <v>365</v>
      </c>
      <c r="CZ16" s="166" t="s">
        <v>365</v>
      </c>
      <c r="DA16" s="166" t="s">
        <v>365</v>
      </c>
      <c r="DB16" s="166" t="s">
        <v>365</v>
      </c>
      <c r="DC16" s="166" t="s">
        <v>365</v>
      </c>
      <c r="DD16" s="166" t="s">
        <v>365</v>
      </c>
      <c r="DE16" s="166" t="s">
        <v>365</v>
      </c>
      <c r="DF16" s="166" t="s">
        <v>365</v>
      </c>
      <c r="DG16" s="166" t="s">
        <v>365</v>
      </c>
      <c r="DH16" s="166" t="s">
        <v>365</v>
      </c>
      <c r="DI16" s="166" t="s">
        <v>365</v>
      </c>
      <c r="DJ16" s="166" t="s">
        <v>365</v>
      </c>
      <c r="DK16" s="166" t="s">
        <v>365</v>
      </c>
      <c r="DL16" s="166" t="s">
        <v>365</v>
      </c>
      <c r="DM16" s="166" t="s">
        <v>365</v>
      </c>
      <c r="DN16" s="166" t="s">
        <v>365</v>
      </c>
      <c r="DO16" s="166" t="s">
        <v>365</v>
      </c>
      <c r="DP16" s="166" t="s">
        <v>365</v>
      </c>
      <c r="DQ16" s="166" t="s">
        <v>365</v>
      </c>
      <c r="DR16" s="166" t="s">
        <v>365</v>
      </c>
      <c r="DS16" s="166" t="s">
        <v>365</v>
      </c>
      <c r="DT16" s="166" t="s">
        <v>365</v>
      </c>
      <c r="DU16" s="166" t="s">
        <v>365</v>
      </c>
      <c r="DV16" s="166" t="s">
        <v>365</v>
      </c>
      <c r="DW16" s="166" t="s">
        <v>365</v>
      </c>
      <c r="DX16" s="166" t="s">
        <v>365</v>
      </c>
      <c r="DY16" s="166" t="s">
        <v>365</v>
      </c>
      <c r="DZ16" s="166" t="s">
        <v>365</v>
      </c>
      <c r="EA16" s="166" t="s">
        <v>365</v>
      </c>
      <c r="EB16" s="166" t="s">
        <v>365</v>
      </c>
      <c r="EC16" s="166" t="s">
        <v>365</v>
      </c>
      <c r="ED16" s="166" t="s">
        <v>365</v>
      </c>
      <c r="EE16" s="166" t="s">
        <v>365</v>
      </c>
      <c r="EF16" s="166" t="s">
        <v>365</v>
      </c>
      <c r="EG16" s="166" t="s">
        <v>365</v>
      </c>
      <c r="EH16" s="166" t="s">
        <v>365</v>
      </c>
      <c r="EI16" s="166" t="s">
        <v>365</v>
      </c>
      <c r="EJ16" s="166" t="s">
        <v>365</v>
      </c>
      <c r="EK16" s="166" t="s">
        <v>365</v>
      </c>
      <c r="EL16" s="166" t="s">
        <v>365</v>
      </c>
      <c r="EM16" s="166" t="s">
        <v>365</v>
      </c>
      <c r="EN16" s="166" t="s">
        <v>365</v>
      </c>
      <c r="EO16" s="166" t="s">
        <v>365</v>
      </c>
      <c r="EP16" s="166" t="s">
        <v>365</v>
      </c>
      <c r="EQ16" s="166" t="s">
        <v>365</v>
      </c>
      <c r="ER16" s="166" t="s">
        <v>365</v>
      </c>
      <c r="ES16" s="166" t="s">
        <v>365</v>
      </c>
      <c r="ET16" s="166" t="s">
        <v>365</v>
      </c>
      <c r="EU16" s="166" t="s">
        <v>365</v>
      </c>
      <c r="EV16" s="166" t="s">
        <v>365</v>
      </c>
      <c r="EW16" s="166" t="s">
        <v>365</v>
      </c>
      <c r="EX16" s="166" t="s">
        <v>365</v>
      </c>
      <c r="EY16" s="166" t="s">
        <v>365</v>
      </c>
      <c r="EZ16" s="166" t="s">
        <v>365</v>
      </c>
      <c r="FA16" s="166" t="s">
        <v>365</v>
      </c>
      <c r="FB16" s="166" t="s">
        <v>365</v>
      </c>
      <c r="FC16" s="166" t="s">
        <v>365</v>
      </c>
      <c r="FD16" s="166" t="s">
        <v>365</v>
      </c>
      <c r="FE16" s="166" t="s">
        <v>365</v>
      </c>
      <c r="FF16" s="166" t="s">
        <v>365</v>
      </c>
      <c r="FG16" s="166" t="s">
        <v>365</v>
      </c>
      <c r="FH16" s="166" t="s">
        <v>365</v>
      </c>
      <c r="FI16" s="166" t="s">
        <v>365</v>
      </c>
      <c r="FJ16" s="166" t="s">
        <v>365</v>
      </c>
      <c r="FK16" s="166" t="s">
        <v>365</v>
      </c>
      <c r="FL16" s="166" t="s">
        <v>365</v>
      </c>
      <c r="FM16" s="166" t="s">
        <v>365</v>
      </c>
      <c r="FN16" s="166" t="s">
        <v>365</v>
      </c>
      <c r="FO16" s="166" t="s">
        <v>365</v>
      </c>
      <c r="FP16" s="166" t="s">
        <v>365</v>
      </c>
      <c r="FQ16" s="166" t="s">
        <v>365</v>
      </c>
      <c r="FR16" s="166" t="s">
        <v>365</v>
      </c>
      <c r="FS16" s="166" t="s">
        <v>365</v>
      </c>
      <c r="FT16" s="166" t="s">
        <v>365</v>
      </c>
      <c r="FU16" s="166" t="s">
        <v>365</v>
      </c>
      <c r="FV16" s="166" t="s">
        <v>365</v>
      </c>
      <c r="FW16" s="166" t="s">
        <v>365</v>
      </c>
      <c r="FX16" s="166" t="s">
        <v>365</v>
      </c>
      <c r="FY16" s="166" t="s">
        <v>365</v>
      </c>
      <c r="FZ16" s="166" t="s">
        <v>365</v>
      </c>
      <c r="GA16" s="166" t="s">
        <v>365</v>
      </c>
      <c r="GB16" s="166" t="s">
        <v>365</v>
      </c>
      <c r="GC16" s="166" t="s">
        <v>365</v>
      </c>
      <c r="GD16" s="166" t="s">
        <v>365</v>
      </c>
      <c r="GE16" s="166" t="s">
        <v>365</v>
      </c>
      <c r="GF16" s="166" t="s">
        <v>365</v>
      </c>
      <c r="GG16" s="166" t="s">
        <v>365</v>
      </c>
      <c r="GH16" s="166" t="s">
        <v>365</v>
      </c>
      <c r="GI16" s="166" t="s">
        <v>365</v>
      </c>
      <c r="GJ16" s="166" t="s">
        <v>365</v>
      </c>
      <c r="GK16" s="166" t="s">
        <v>365</v>
      </c>
      <c r="GL16" s="166" t="s">
        <v>365</v>
      </c>
      <c r="GM16" s="166" t="s">
        <v>365</v>
      </c>
      <c r="GN16" s="166" t="s">
        <v>365</v>
      </c>
      <c r="GO16" s="166" t="s">
        <v>365</v>
      </c>
      <c r="GP16" s="166" t="s">
        <v>365</v>
      </c>
      <c r="GQ16" s="166" t="s">
        <v>365</v>
      </c>
      <c r="GR16" s="166" t="s">
        <v>365</v>
      </c>
      <c r="GS16" s="166" t="s">
        <v>365</v>
      </c>
      <c r="GT16" s="166" t="s">
        <v>365</v>
      </c>
      <c r="GU16" s="166" t="s">
        <v>365</v>
      </c>
      <c r="GV16" s="166" t="s">
        <v>365</v>
      </c>
      <c r="GW16" s="166" t="s">
        <v>365</v>
      </c>
      <c r="GX16" s="166" t="s">
        <v>365</v>
      </c>
      <c r="GY16" s="166" t="s">
        <v>365</v>
      </c>
      <c r="GZ16" s="166" t="s">
        <v>365</v>
      </c>
      <c r="HA16" s="166" t="s">
        <v>365</v>
      </c>
      <c r="HB16" s="166" t="s">
        <v>365</v>
      </c>
      <c r="HC16" s="166" t="s">
        <v>365</v>
      </c>
      <c r="HD16" s="166" t="s">
        <v>365</v>
      </c>
      <c r="HE16" s="166" t="s">
        <v>365</v>
      </c>
      <c r="HF16" s="166" t="s">
        <v>365</v>
      </c>
      <c r="HG16" s="166" t="s">
        <v>365</v>
      </c>
      <c r="HH16" s="166" t="s">
        <v>365</v>
      </c>
      <c r="HI16" s="166" t="s">
        <v>365</v>
      </c>
      <c r="HJ16" s="166" t="s">
        <v>365</v>
      </c>
      <c r="HK16" s="166" t="s">
        <v>365</v>
      </c>
      <c r="HL16" s="166" t="s">
        <v>365</v>
      </c>
      <c r="HM16" s="166" t="s">
        <v>365</v>
      </c>
      <c r="HN16" s="166" t="s">
        <v>365</v>
      </c>
      <c r="HO16" s="166" t="s">
        <v>365</v>
      </c>
      <c r="HP16" s="166" t="s">
        <v>365</v>
      </c>
      <c r="HQ16" s="166" t="s">
        <v>365</v>
      </c>
      <c r="HR16" s="166" t="s">
        <v>365</v>
      </c>
      <c r="HS16" s="166" t="s">
        <v>365</v>
      </c>
      <c r="HT16" s="166" t="s">
        <v>365</v>
      </c>
      <c r="HU16" s="166" t="s">
        <v>365</v>
      </c>
      <c r="HV16" s="166" t="s">
        <v>365</v>
      </c>
      <c r="HW16" s="166" t="s">
        <v>365</v>
      </c>
      <c r="HX16" s="166" t="s">
        <v>365</v>
      </c>
      <c r="HY16" s="166" t="s">
        <v>365</v>
      </c>
      <c r="HZ16" s="166" t="s">
        <v>365</v>
      </c>
      <c r="IA16" s="166" t="s">
        <v>365</v>
      </c>
      <c r="IB16" s="166" t="s">
        <v>365</v>
      </c>
      <c r="IC16" s="166" t="s">
        <v>365</v>
      </c>
      <c r="ID16" s="166" t="s">
        <v>365</v>
      </c>
      <c r="IE16" s="166" t="s">
        <v>365</v>
      </c>
      <c r="IF16" s="166" t="s">
        <v>365</v>
      </c>
      <c r="IG16" s="166" t="s">
        <v>365</v>
      </c>
      <c r="IH16" s="166" t="s">
        <v>365</v>
      </c>
      <c r="II16" s="166" t="s">
        <v>365</v>
      </c>
      <c r="IJ16" s="166" t="s">
        <v>365</v>
      </c>
      <c r="IK16" s="166" t="s">
        <v>365</v>
      </c>
      <c r="IL16" s="166" t="s">
        <v>365</v>
      </c>
      <c r="IM16" s="166" t="s">
        <v>365</v>
      </c>
      <c r="IN16" s="166" t="s">
        <v>365</v>
      </c>
      <c r="IO16" s="166" t="s">
        <v>365</v>
      </c>
      <c r="IP16" s="166" t="s">
        <v>365</v>
      </c>
      <c r="IQ16" s="166" t="s">
        <v>365</v>
      </c>
      <c r="IR16" s="166" t="s">
        <v>365</v>
      </c>
      <c r="IS16" s="166" t="s">
        <v>365</v>
      </c>
      <c r="IT16" s="166" t="s">
        <v>365</v>
      </c>
      <c r="IU16" s="166" t="s">
        <v>365</v>
      </c>
      <c r="IV16" s="166" t="s">
        <v>365</v>
      </c>
    </row>
    <row r="17" spans="1:3" s="193" customFormat="1" ht="30">
      <c r="A17" s="27" t="s">
        <v>351</v>
      </c>
    </row>
    <row r="18" spans="1:3" s="193" customFormat="1">
      <c r="A18" s="27" t="s">
        <v>357</v>
      </c>
    </row>
    <row r="19" spans="1:3" s="193" customFormat="1">
      <c r="A19" s="27" t="s">
        <v>364</v>
      </c>
    </row>
    <row r="20" spans="1:3" s="194" customFormat="1">
      <c r="A20" s="27" t="s">
        <v>349</v>
      </c>
      <c r="B20" s="193"/>
      <c r="C20" s="193"/>
    </row>
    <row r="21" spans="1:3" s="193" customFormat="1">
      <c r="A21" s="27" t="s">
        <v>358</v>
      </c>
    </row>
    <row r="22" spans="1:3" s="193" customFormat="1" ht="30">
      <c r="A22" s="27" t="s">
        <v>359</v>
      </c>
    </row>
    <row r="23" spans="1:3" s="193" customFormat="1" ht="45">
      <c r="A23" s="27" t="s">
        <v>121</v>
      </c>
    </row>
    <row r="24" spans="1:3" s="193" customFormat="1">
      <c r="A24" s="27" t="s">
        <v>350</v>
      </c>
    </row>
    <row r="25" spans="1:3" s="193" customFormat="1" ht="45">
      <c r="A25" s="27" t="s">
        <v>360</v>
      </c>
    </row>
    <row r="26" spans="1:3" s="193" customFormat="1">
      <c r="A26" s="103" t="s">
        <v>122</v>
      </c>
    </row>
    <row r="27" spans="1:3" s="193" customFormat="1" ht="30">
      <c r="A27" s="103" t="s">
        <v>123</v>
      </c>
    </row>
    <row r="28" spans="1:3" s="193" customFormat="1" ht="30">
      <c r="A28" s="103" t="s">
        <v>89</v>
      </c>
    </row>
    <row r="29" spans="1:3" s="193" customFormat="1" ht="30">
      <c r="A29" s="27" t="s">
        <v>361</v>
      </c>
    </row>
    <row r="30" spans="1:3" s="193" customFormat="1">
      <c r="A30" s="103" t="s">
        <v>124</v>
      </c>
    </row>
    <row r="31" spans="1:3" s="193" customFormat="1">
      <c r="A31" s="103" t="s">
        <v>125</v>
      </c>
    </row>
    <row r="32" spans="1:3" s="193" customFormat="1">
      <c r="A32" s="27" t="s">
        <v>362</v>
      </c>
    </row>
    <row r="33" spans="1:2" s="193" customFormat="1">
      <c r="A33" s="103" t="s">
        <v>168</v>
      </c>
    </row>
    <row r="34" spans="1:2" s="193" customFormat="1" ht="30">
      <c r="A34" s="27" t="s">
        <v>363</v>
      </c>
      <c r="B34" s="195"/>
    </row>
    <row r="35" spans="1:2" s="193" customFormat="1" ht="30">
      <c r="A35" s="103" t="s">
        <v>126</v>
      </c>
    </row>
  </sheetData>
  <phoneticPr fontId="15" type="noConversion"/>
  <pageMargins left="0.75" right="0.75" top="1" bottom="1" header="0.5" footer="0.5"/>
  <pageSetup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Summary score</vt:lpstr>
      <vt:lpstr>Class 1</vt:lpstr>
      <vt:lpstr>Class 2</vt:lpstr>
      <vt:lpstr>Class 3</vt:lpstr>
      <vt:lpstr>Map</vt:lpstr>
      <vt:lpstr>References</vt:lpstr>
      <vt:lpstr>'Class 1'!Print_Titles</vt:lpstr>
      <vt:lpstr>'Class 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2010-07-27T17:30:28Z</cp:lastPrinted>
  <dcterms:created xsi:type="dcterms:W3CDTF">2010-06-08T21:46:09Z</dcterms:created>
  <dcterms:modified xsi:type="dcterms:W3CDTF">2012-08-02T19:51:30Z</dcterms:modified>
</cp:coreProperties>
</file>