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defaultThemeVersion="124226"/>
  <bookViews>
    <workbookView xWindow="75" yWindow="255" windowWidth="21720" windowHeight="13620"/>
  </bookViews>
  <sheets>
    <sheet name="Summary score" sheetId="4" r:id="rId1"/>
    <sheet name="Class 1" sheetId="1" r:id="rId2"/>
    <sheet name="Class 2" sheetId="2" r:id="rId3"/>
    <sheet name="Class 3" sheetId="3" r:id="rId4"/>
    <sheet name="Map" sheetId="5" r:id="rId5"/>
    <sheet name="References" sheetId="6" r:id="rId6"/>
  </sheets>
  <definedNames>
    <definedName name="_xlnm.Print_Area" localSheetId="1">'Class 1'!$A$3:$M$46</definedName>
    <definedName name="_xlnm.Print_Area" localSheetId="2">'Class 2'!$A$3:$M$31</definedName>
    <definedName name="_xlnm.Print_Area" localSheetId="0">'Summary score'!$A$1:$G$24</definedName>
    <definedName name="_xlnm.Print_Titles" localSheetId="1">'Class 1'!$3:$4</definedName>
    <definedName name="_xlnm.Print_Titles" localSheetId="2">'Class 2'!$3:$4</definedName>
    <definedName name="_xlnm.Print_Titles" localSheetId="3">'Class 3'!$16:$16</definedName>
    <definedName name="Z_A6C775B4_2D7B_47C0_8BA7_F8D0B9E52BCD_.wvu.PrintTitles" localSheetId="1" hidden="1">'Class 1'!$3:$4</definedName>
    <definedName name="Z_A6C775B4_2D7B_47C0_8BA7_F8D0B9E52BCD_.wvu.PrintTitles" localSheetId="2" hidden="1">'Class 2'!$3:$4</definedName>
    <definedName name="Z_CAAA166C_6610_45E6_B022_369891574490_.wvu.PrintTitles" localSheetId="1" hidden="1">'Class 1'!$3:$4</definedName>
    <definedName name="Z_CAAA166C_6610_45E6_B022_369891574490_.wvu.PrintTitles" localSheetId="2" hidden="1">'Class 2'!$3:$4</definedName>
  </definedNames>
  <calcPr calcId="125725" fullCalcOnLoad="1"/>
  <customWorkbookViews>
    <customWorkbookView name="john - Personal View" guid="{A6C775B4-2D7B-47C0-8BA7-F8D0B9E52BCD}" mergeInterval="0" personalView="1" maximized="1" windowWidth="1338" windowHeight="614" activeSheetId="2"/>
    <customWorkbookView name="Patricia - Personal View" guid="{CAAA166C-6610-45E6-B022-369891574490}" mergeInterval="0" personalView="1" maximized="1" xWindow="1" yWindow="1" windowWidth="1377" windowHeight="451" activeSheetId="2"/>
  </customWorkbookViews>
</workbook>
</file>

<file path=xl/calcChain.xml><?xml version="1.0" encoding="utf-8"?>
<calcChain xmlns="http://schemas.openxmlformats.org/spreadsheetml/2006/main">
  <c r="K7" i="1"/>
  <c r="K11"/>
  <c r="K16"/>
  <c r="K19"/>
  <c r="K21"/>
  <c r="K23"/>
  <c r="K6"/>
  <c r="K5" s="1"/>
  <c r="F9" i="4" s="1"/>
  <c r="G9" s="1"/>
  <c r="K26" i="1"/>
  <c r="K28"/>
  <c r="K30"/>
  <c r="K32"/>
  <c r="K34"/>
  <c r="K25"/>
  <c r="F11" i="4" s="1"/>
  <c r="K37" i="1"/>
  <c r="K39"/>
  <c r="K41"/>
  <c r="K43"/>
  <c r="K45"/>
  <c r="K36"/>
  <c r="F8" i="3"/>
  <c r="F23" i="4" s="1"/>
  <c r="F5" i="3"/>
  <c r="F22" i="4" s="1"/>
  <c r="F4" i="3"/>
  <c r="F21" i="4" s="1"/>
  <c r="G21" s="1"/>
  <c r="K30" i="2"/>
  <c r="K28"/>
  <c r="F18" i="4" s="1"/>
  <c r="K16" i="2"/>
  <c r="K18"/>
  <c r="K24"/>
  <c r="K15"/>
  <c r="K13"/>
  <c r="K6"/>
  <c r="K5" s="1"/>
  <c r="F14" i="4" s="1"/>
  <c r="G14" s="1"/>
  <c r="F10"/>
  <c r="F19"/>
  <c r="F17"/>
  <c r="F12"/>
  <c r="F16"/>
  <c r="B5" l="1"/>
  <c r="F15"/>
</calcChain>
</file>

<file path=xl/sharedStrings.xml><?xml version="1.0" encoding="utf-8"?>
<sst xmlns="http://schemas.openxmlformats.org/spreadsheetml/2006/main" count="649" uniqueCount="432">
  <si>
    <t>Significant contribution or direct impact to infrastructure leading to 'emergency actions' that damage fauna (e.g., typically contributes to flood and fire impacts [emergency clearing, fire lines]; plant biomass must be significant). Re-occurring impacts are placed here.</t>
  </si>
  <si>
    <t>Noticeable/measurable increases in response to altered disturbance regimes and/or changes in hydrology/nutrient availability.</t>
  </si>
  <si>
    <t>Class</t>
  </si>
  <si>
    <t>2.0  Invasiveness</t>
  </si>
  <si>
    <t>2.2  Rate of Spread: How will it do (is it doing) in new areas?</t>
  </si>
  <si>
    <t>Index</t>
  </si>
  <si>
    <t>Minor Ecotype</t>
  </si>
  <si>
    <t>Acreage</t>
  </si>
  <si>
    <t>Disturbed  Habitat</t>
  </si>
  <si>
    <t>11300 Disturbed  Habitat</t>
  </si>
  <si>
    <t>Beach-Dune</t>
  </si>
  <si>
    <t>13400 Beach</t>
  </si>
  <si>
    <t>21230 Southern  Foredunes</t>
  </si>
  <si>
    <t>Wetland: saline</t>
  </si>
  <si>
    <t>13110 Open water: Marine</t>
  </si>
  <si>
    <t>13120 Open Water: Bay</t>
  </si>
  <si>
    <t>Estuary</t>
  </si>
  <si>
    <t>13100 Open Water: Estuarine</t>
  </si>
  <si>
    <t>13300 Saltpan/Mudflats</t>
  </si>
  <si>
    <t>52120 Southern Coastal Salt Marsh</t>
  </si>
  <si>
    <t>52300 Alkali Marsh</t>
  </si>
  <si>
    <t>45300 Alkali Meadows and Seeps</t>
  </si>
  <si>
    <t>Vernal pools</t>
  </si>
  <si>
    <t>Wetland: fresh</t>
  </si>
  <si>
    <t>45000 Meadow and Seep</t>
  </si>
  <si>
    <t>52400 Freshwater Marsh</t>
  </si>
  <si>
    <t>Riparian</t>
  </si>
  <si>
    <t>13100 Open Water: Freshwater</t>
  </si>
  <si>
    <t>63300 Southern Riparian  Scrub</t>
  </si>
  <si>
    <t>13200 Freshwater: Non-Vegetated</t>
  </si>
  <si>
    <t>61320 Southern Arroyo Willow Riparian Forest</t>
  </si>
  <si>
    <t>61330 Southern Cottonwood-willow Riparian Forest</t>
  </si>
  <si>
    <t>61310 Southern Coast Live Oak Riparian Forest</t>
  </si>
  <si>
    <t>62400 Southern Sycamore-alder Riparian Woodland</t>
  </si>
  <si>
    <t>61300 Southern Riparian Forest</t>
  </si>
  <si>
    <t>63810 Riparian scrub: Tamarisk Scrub</t>
  </si>
  <si>
    <t>Disturbed Wetland</t>
  </si>
  <si>
    <t>11200 Disturbed Wetland</t>
  </si>
  <si>
    <t>Grassland</t>
  </si>
  <si>
    <t>42200 Non-Native Grassland</t>
  </si>
  <si>
    <t>42000 Valley and Non-native Grassland</t>
  </si>
  <si>
    <t>42110 Valley  Needlegrass Grassland</t>
  </si>
  <si>
    <t>42400 Foothill Grassland</t>
  </si>
  <si>
    <t>Scrub</t>
  </si>
  <si>
    <t>Coastal scrub</t>
  </si>
  <si>
    <t>32500 Diegan Coastal Sage Scrub</t>
  </si>
  <si>
    <t>32720 Riversidian Sage Scrub: Alluvial Fan Scrub</t>
  </si>
  <si>
    <t>31200 Southern Coastal Bluff Scrub</t>
  </si>
  <si>
    <t>32400 Maritime Succulent Scrub</t>
  </si>
  <si>
    <t>37C30 Southern Maritime Chaparral</t>
  </si>
  <si>
    <t>Chaparral</t>
  </si>
  <si>
    <t>37G00 Coastal Sage-Chaparral Scrub</t>
  </si>
  <si>
    <t>37000 Chaparral</t>
  </si>
  <si>
    <t>37200 Chamise Chaparral</t>
  </si>
  <si>
    <t>37K00 Flat-topped Buckwheat</t>
  </si>
  <si>
    <t>37900 Scrub Oak Chaparral</t>
  </si>
  <si>
    <t>37100 Upper Sonoran Mixed Chaparral</t>
  </si>
  <si>
    <t>37500 Montane Chaparral</t>
  </si>
  <si>
    <t>37830 Ceanothus  crassifolius Chaparral</t>
  </si>
  <si>
    <t>Woodland</t>
  </si>
  <si>
    <t>71100 Oak Woodland</t>
  </si>
  <si>
    <t>71160 Coast Live Oak Woodland</t>
  </si>
  <si>
    <t>71180 Engelmann Oak Woodland</t>
  </si>
  <si>
    <t>11100 Eucalyptus Woodland</t>
  </si>
  <si>
    <t>Forest</t>
  </si>
  <si>
    <t>81000 Broadleaved Upland Forest</t>
  </si>
  <si>
    <t>84100 Coast Range Peninsular Coniferous Forest</t>
  </si>
  <si>
    <t>83140 Torrey Pine Forest</t>
  </si>
  <si>
    <t>83230 Southern Interior Cypress Forest</t>
  </si>
  <si>
    <t>Not habitat</t>
  </si>
  <si>
    <t>18000 General Agriculture</t>
  </si>
  <si>
    <t>12000 Urban/Developed</t>
  </si>
  <si>
    <t>2.3.1</t>
  </si>
  <si>
    <t>2.3.2</t>
  </si>
  <si>
    <t>2.3  Reproductive Potential</t>
  </si>
  <si>
    <t>2.4  Human Caused Dispersal</t>
  </si>
  <si>
    <t>2.5  Long Distance Dispersal</t>
  </si>
  <si>
    <t>Final Ranking and score (0 to 10)</t>
  </si>
  <si>
    <t>Present?</t>
  </si>
  <si>
    <t>Abundance?</t>
  </si>
  <si>
    <t>Species name</t>
  </si>
  <si>
    <t>Common name</t>
  </si>
  <si>
    <t>Distribution:</t>
  </si>
  <si>
    <t>Abundance:</t>
  </si>
  <si>
    <t>(1) DiTomaso 2003.</t>
  </si>
  <si>
    <t>Suspected of displacing native species, but does not form monotypic stands like yellow starthistle (1).</t>
  </si>
  <si>
    <t>(1) Randall 2000.</t>
  </si>
  <si>
    <r>
      <t xml:space="preserve">No native </t>
    </r>
    <r>
      <rPr>
        <i/>
        <sz val="9"/>
        <rFont val="Times New Roman"/>
        <family val="1"/>
      </rPr>
      <t>Centaurea</t>
    </r>
    <r>
      <rPr>
        <sz val="9"/>
        <rFont val="Times New Roman"/>
        <family val="1"/>
      </rPr>
      <t xml:space="preserve"> in California (1).</t>
    </r>
  </si>
  <si>
    <t>(1) Hickman 1993.</t>
  </si>
  <si>
    <t>Sharp spines can discourage deer or rodent grazing, or reduce forage quality.  Not palatable even in early stages of growth (1,2,3).</t>
  </si>
  <si>
    <t>(1) Amme 1985; (2) Anonymous 1998; (3) Parsons and Cuthbertson 1992.</t>
  </si>
  <si>
    <t>(1) Cal-IPC 2003.</t>
  </si>
  <si>
    <t>Dense infestations produce &gt;1,000 seeds per square meter (1).</t>
  </si>
  <si>
    <t>Yes (1).</t>
  </si>
  <si>
    <t>Unknown.</t>
  </si>
  <si>
    <t>No (1).</t>
  </si>
  <si>
    <t>Centaurea calcitrapa</t>
  </si>
  <si>
    <t>Purple star thistle</t>
  </si>
  <si>
    <t>Review date</t>
  </si>
  <si>
    <t>December 2011</t>
  </si>
  <si>
    <t>Subclass</t>
  </si>
  <si>
    <t>Reviewers: Jason Giessow, Patricia Gordon-Reedy</t>
  </si>
  <si>
    <t>Reviewer comments are designated with an (R) under citations.</t>
  </si>
  <si>
    <r>
      <t xml:space="preserve">Centaurea calcitrapa </t>
    </r>
    <r>
      <rPr>
        <b/>
        <sz val="12"/>
        <rFont val="Arial"/>
        <family val="2"/>
      </rPr>
      <t>(purple star thistle)</t>
    </r>
  </si>
  <si>
    <t>Weight</t>
  </si>
  <si>
    <t>May impact water runoff, percolation, and soil erosion like spotted knapweed, based on a similar plant structure (1).</t>
  </si>
  <si>
    <t>Moderate contribution to impacts to infrastructure leading to 'emergency actions' that damage to fauna (e.g., a component of flood and fire impacts, but not the dominant agent). Infrequent impacts are placed here.</t>
  </si>
  <si>
    <t>No perceptible invasive potential (e.g., does not establish in undisturbed wildlands, although it may persist in disturbed areas). Slow invasion when disturbance does occur.</t>
  </si>
  <si>
    <t>Moderate invasive potential (e.g., may occasionally establish in undisturbed areas; readily establishes in areas with disturbance; can invade after fire or flood).</t>
  </si>
  <si>
    <t xml:space="preserve">Severe invasive potential (e.g., can establish independent of any disturbance and/or rapidly invades after landscape-level disturbance [fire or flood]). </t>
  </si>
  <si>
    <t>Stable (e.g.,  typically reaches an equilibrium where it is stable or may decline).</t>
  </si>
  <si>
    <t>Increases at a slow rate (e.g., not expected to double in &lt;10 years).</t>
  </si>
  <si>
    <t>Increases at a moderate rate (e.g., not expected to double in &lt;5 years).</t>
  </si>
  <si>
    <t>Increases rapidly (e.g., doubles in 1-4 years).</t>
  </si>
  <si>
    <t>Yes, and this a commonly observed form of reproduction.</t>
  </si>
  <si>
    <t>Numerous opportunities for human-dispersal to new areas (e.g., nursery trade, erosion control, aquariums, agriculture, fill material, dumped yard waste, activities where seeds stick to equipment or persons [mowing, hiking, recreational vehicles &amp; horses]).</t>
  </si>
  <si>
    <t>No dispersal of more than 1 km by animals or abiotic mechanisms (e.g., propagules mainly gravity-dispersed).</t>
  </si>
  <si>
    <t>Occasional long-distance dispersal by animals or abiotic mechanisms (e.g., wind, water, attachment-dispersal).</t>
  </si>
  <si>
    <t>Does this NNP spread (or have the potential to be spread) by direct or indirect human activity?</t>
  </si>
  <si>
    <t>Does this NNP spread or have the potential to be spread 1 km or more by animals or abiotic mechanisms (wind or water) ?</t>
  </si>
  <si>
    <t>Greatly changes community composition (e.g., forms monoculture [or near-monoculture] within a strata/layer; species richness and abundance reduced due to presence of NNP).</t>
  </si>
  <si>
    <t>No observed effect.  NNP is a close relative to a native species, but is not related to a GMO.</t>
  </si>
  <si>
    <r>
      <t xml:space="preserve">Possible observed effect </t>
    </r>
    <r>
      <rPr>
        <b/>
        <sz val="9"/>
        <rFont val="Times New Roman"/>
        <family val="1"/>
      </rPr>
      <t>OR</t>
    </r>
    <r>
      <rPr>
        <sz val="9"/>
        <rFont val="Times New Roman"/>
        <family val="1"/>
      </rPr>
      <t xml:space="preserve">  a close relative to a native plant with a limited range (sensitive). NNP may be related to a GMO, but no observed movement of genes reported.</t>
    </r>
  </si>
  <si>
    <t>Observed/documented effect on native species (e.g., produces fertile or sterile hybrids that out-compete native species). NNP related to a GMO and observed movement of genes reported.</t>
  </si>
  <si>
    <t>No impacts to infrastructure leading to 'emergency actions' that damage flora and vegetation communities.</t>
  </si>
  <si>
    <t>No impacts to infrastructure leading to 'emergency actions' that damage abiotic function.</t>
  </si>
  <si>
    <t>Minor contribution to impacts to infrastructure leading to 'emergency actions' that damage abiotic function (e.g., a small component of flood and fire impacts).</t>
  </si>
  <si>
    <t>Moderate contribution to impacts to infrastructure leading to 'emergency actions' that damage abiotic function (e.g., a component of flood and fire impacts, but not the dominant agent).</t>
  </si>
  <si>
    <t xml:space="preserve">Minor contribution to impacts to infrastructure leading to 'emergency actions' that damage flora and vegetation communities (e.g., a small component of flood and fire impacts). </t>
  </si>
  <si>
    <t xml:space="preserve">Significant contribution or direct impact to infrastructure leading to 'emergency actions' that damage abiotic function (e.g., typically contributes to flood and fire impacts [emergency clearing, fire lines]; plant biomass must be significant). </t>
  </si>
  <si>
    <t xml:space="preserve">Minor change in ability of listed or candidate species to persist (e.g.,  impacts to critical resources may result in lower fitness/productivity of individuals but not loss of individuals). </t>
  </si>
  <si>
    <t xml:space="preserve">Moderate change in ability of listed or candidate species to persist (e.g., impacts to critical resources may result in loss of individuals, reduced productivity, but not local extinction or extirpation). </t>
  </si>
  <si>
    <t>Significant change in ability of listed or candidate species to persist (e.g., significantly reduces/alters critical resources, resulting in loss of individuals and/or reduced productivity; localized extinction or extirpation possible).</t>
  </si>
  <si>
    <t xml:space="preserve">Minor change in ability of non-sensitive, native species to persist (e.g.,  impacts to critical resources may result in lower fitness/productivity of individuals but not loss of individuals). </t>
  </si>
  <si>
    <t xml:space="preserve">Moderate change in ability of non-sensitive native species to persist (e.g., impacts to critical resources may result in loss of individuals, reduced productivity, but not local extinction or extirpation). </t>
  </si>
  <si>
    <t>Significant change in ability of non-sensitive native species to persist (e.g., significantly reduces/alters critical resources, resulting in loss of individuals and/or reduced productivity; localized extinction or extirpation possible).</t>
  </si>
  <si>
    <r>
      <t xml:space="preserve">Moderate benefit to native fauna (e.g., provides additional food source </t>
    </r>
    <r>
      <rPr>
        <b/>
        <sz val="9"/>
        <rFont val="Times New Roman"/>
        <family val="1"/>
      </rPr>
      <t>AND/OR</t>
    </r>
    <r>
      <rPr>
        <sz val="9"/>
        <rFont val="Times New Roman"/>
        <family val="1"/>
      </rPr>
      <t xml:space="preserve"> harbor/shelter to desirable species).</t>
    </r>
  </si>
  <si>
    <r>
      <t xml:space="preserve">Greatly benefits native fauna (e.g., provides vital food and/or shelter </t>
    </r>
    <r>
      <rPr>
        <b/>
        <sz val="9"/>
        <rFont val="Times New Roman"/>
        <family val="1"/>
      </rPr>
      <t>OR</t>
    </r>
    <r>
      <rPr>
        <sz val="9"/>
        <rFont val="Times New Roman"/>
        <family val="1"/>
      </rPr>
      <t xml:space="preserve"> assists the recolonization of desirable species).</t>
    </r>
  </si>
  <si>
    <r>
      <t xml:space="preserve">Moderate benefit to non-native fauna (e.g., provides additional food source </t>
    </r>
    <r>
      <rPr>
        <b/>
        <sz val="9"/>
        <rFont val="Times New Roman"/>
        <family val="1"/>
      </rPr>
      <t>AND/OR</t>
    </r>
    <r>
      <rPr>
        <sz val="9"/>
        <rFont val="Times New Roman"/>
        <family val="1"/>
      </rPr>
      <t xml:space="preserve"> harbor/shelter to undesirable species).</t>
    </r>
  </si>
  <si>
    <r>
      <t xml:space="preserve">Greatly benefits non-native fauna (e.g., provides vital food and/or shelter </t>
    </r>
    <r>
      <rPr>
        <b/>
        <sz val="9"/>
        <rFont val="Times New Roman"/>
        <family val="1"/>
      </rPr>
      <t>OR</t>
    </r>
    <r>
      <rPr>
        <sz val="9"/>
        <rFont val="Times New Roman"/>
        <family val="1"/>
      </rPr>
      <t xml:space="preserve"> assists the recolonization of undesirable species).</t>
    </r>
  </si>
  <si>
    <t xml:space="preserve">Minor contribution to impacts to infrastructure leading to 'emergency actions' that damage fauna (e.g., a small component of flood and fire impacts). </t>
  </si>
  <si>
    <r>
      <t xml:space="preserve">Moderate change to fire frequency (e.g., contributes to rapid recovery of fuel load with the </t>
    </r>
    <r>
      <rPr>
        <i/>
        <sz val="9"/>
        <rFont val="Times New Roman"/>
        <family val="1"/>
      </rPr>
      <t>potential</t>
    </r>
    <r>
      <rPr>
        <sz val="9"/>
        <rFont val="Times New Roman"/>
        <family val="1"/>
      </rPr>
      <t xml:space="preserve"> to increase fire frequency).  May be part of a group of plants or single plant with moderate effect.</t>
    </r>
  </si>
  <si>
    <t>Minor change to water flow (e.g., may contribute to flow diversion/blocking but plant is too scattered to modify system).</t>
  </si>
  <si>
    <t>Moderate change to water flow (e.g., moderate change to flow pattern and minor reduction in flow capacity; scattered stands of large plants).</t>
  </si>
  <si>
    <t>Minor change to water quantity (e.g., uses more water than it 'replaces,' but is not dense enough to consume large amounts of water).</t>
  </si>
  <si>
    <t>Moderate change to water quantity (e.g., uses more water than what replaces and is abundant enough to impact water availability).</t>
  </si>
  <si>
    <t xml:space="preserve">One recorded site in region, Viejas Indian Reservation.  The site is large &gt;500 acres, mostly grazed non-native grassland, but plants occur scattered in the entire area. </t>
  </si>
  <si>
    <t>Dense stands in core areas and scattered on periphery.</t>
  </si>
  <si>
    <t>Dene to scattered</t>
  </si>
  <si>
    <t>AECOM 2012</t>
  </si>
  <si>
    <t>Greatly changes water quantity (e.g., plant is abundant and uses large amounts of water in comparison to 'natural' system state; water uptake may result in lowered water table and reduced surface flows).</t>
  </si>
  <si>
    <r>
      <rPr>
        <vertAlign val="superscript"/>
        <sz val="12"/>
        <color indexed="8"/>
        <rFont val="Arial"/>
        <family val="2"/>
      </rPr>
      <t>1</t>
    </r>
    <r>
      <rPr>
        <sz val="12"/>
        <color indexed="8"/>
        <rFont val="Arial"/>
        <family val="2"/>
      </rPr>
      <t xml:space="preserve"> Class Weight = relative contribution of Class to overall invasive species impact.</t>
    </r>
  </si>
  <si>
    <r>
      <rPr>
        <vertAlign val="superscript"/>
        <sz val="12"/>
        <color indexed="8"/>
        <rFont val="Arial"/>
        <family val="2"/>
      </rPr>
      <t>2</t>
    </r>
    <r>
      <rPr>
        <sz val="12"/>
        <color indexed="8"/>
        <rFont val="Arial"/>
        <family val="2"/>
      </rPr>
      <t xml:space="preserve"> Subclass Weight = relative contribution of Subclass to overall Class impact.</t>
    </r>
  </si>
  <si>
    <r>
      <rPr>
        <vertAlign val="superscript"/>
        <sz val="12"/>
        <color indexed="8"/>
        <rFont val="Arial"/>
        <family val="2"/>
      </rPr>
      <t>3</t>
    </r>
    <r>
      <rPr>
        <sz val="12"/>
        <color indexed="8"/>
        <rFont val="Arial"/>
        <family val="2"/>
      </rPr>
      <t xml:space="preserve"> Maximum Score = total number o</t>
    </r>
    <r>
      <rPr>
        <sz val="12"/>
        <rFont val="Arial"/>
        <family val="2"/>
      </rPr>
      <t>f points available for Class or Subclass.</t>
    </r>
  </si>
  <si>
    <r>
      <rPr>
        <vertAlign val="superscript"/>
        <sz val="12"/>
        <color indexed="8"/>
        <rFont val="Arial"/>
        <family val="2"/>
      </rPr>
      <t>4</t>
    </r>
    <r>
      <rPr>
        <sz val="12"/>
        <color indexed="8"/>
        <rFont val="Arial"/>
        <family val="2"/>
      </rPr>
      <t xml:space="preserve"> Score = Total score of Class or Subclass based on information in worksheets.</t>
    </r>
  </si>
  <si>
    <r>
      <rPr>
        <vertAlign val="superscript"/>
        <sz val="12"/>
        <color indexed="8"/>
        <rFont val="Arial"/>
        <family val="2"/>
      </rPr>
      <t>5</t>
    </r>
    <r>
      <rPr>
        <sz val="12"/>
        <color indexed="8"/>
        <rFont val="Arial"/>
        <family val="2"/>
      </rPr>
      <t xml:space="preserve"> Weighted Score = Class or Subclass weight x Class or Subclass score.</t>
    </r>
    <r>
      <rPr>
        <sz val="10"/>
        <color indexed="8"/>
        <rFont val="Arial"/>
        <family val="2"/>
      </rPr>
      <t/>
    </r>
  </si>
  <si>
    <t>Hickman, J.C., ed.  1993. The Jepson manual, higher plants of California.  University of California Press. Berkeley, CA.  1400 pp.</t>
  </si>
  <si>
    <t>Holland, R.F.  1986.  Preliminary descriptions of the terrestrial natural communities of California.  State of California, The Resources Agency, Department of Fish and Game.  156 pp.</t>
  </si>
  <si>
    <t>Oberbauer, T.  1996.  Terrestrial vegetation communities in San Diego County, based on Holland's descriptions.  6 pp.</t>
  </si>
  <si>
    <t>Amme, D.  1985.  Controlling purple starthistle:  a case study.  Fremontia 13:22-23.</t>
  </si>
  <si>
    <t>Anonymous. 1998. Technical Bulletin.  Marin County Agricultural Land Trust.  2 pp.</t>
  </si>
  <si>
    <t>Parsons, W.T. and E.G. Cuthbertson. 1992. Noxious weeds of Australia.  Inkata Press, Sydney.</t>
  </si>
  <si>
    <r>
      <t xml:space="preserve">Randall, J.M.  2000.  </t>
    </r>
    <r>
      <rPr>
        <i/>
        <sz val="12"/>
        <rFont val="Arial"/>
        <family val="2"/>
      </rPr>
      <t>Centaurea calcitrapa</t>
    </r>
    <r>
      <rPr>
        <sz val="12"/>
        <rFont val="Arial"/>
        <family val="2"/>
      </rPr>
      <t xml:space="preserve">.  Pages 94-97 </t>
    </r>
    <r>
      <rPr>
        <i/>
        <sz val="12"/>
        <rFont val="Arial"/>
        <family val="2"/>
      </rPr>
      <t>in</t>
    </r>
    <r>
      <rPr>
        <sz val="12"/>
        <rFont val="Arial"/>
        <family val="2"/>
      </rPr>
      <t xml:space="preserve"> Bossard, C.C., J.M. Randall, and M.C. Hoshovsky, eds.  Invasive plants of California's wildlands.  University of California Press, Berkeley.  360 pp.</t>
    </r>
  </si>
  <si>
    <t>Annual or perennial herb (1); reaches reproductive maturity in 2 years or less (2).</t>
  </si>
  <si>
    <t>(1) DiTomaso and Healy 2007; (2) Cal-IPC 2003.</t>
  </si>
  <si>
    <t>(1) DiTomaso and Healy 2007.</t>
  </si>
  <si>
    <t>Yes (1); reportedly flowers from July-October (2).</t>
  </si>
  <si>
    <t xml:space="preserve">Unknown; old flower stems can persist for an extended period after senescence (1). </t>
  </si>
  <si>
    <t>Mainly in disturbed areas, but can invade annual grasslands (1,2); frequently inhabits heavy, fertile soils, including alluvial soils (3).</t>
  </si>
  <si>
    <t>(1) Amme 1985; (2) Randall 2000; (3) DiTomaso and Healy 2007.</t>
  </si>
  <si>
    <t>Mainly in disturbed areas, but can invade annual grasslands (1,2); frequently inhabits heavy, fertile soils, including alluvial soils (3).  Colonizes most soil tyes with a disturbed A horizon (3).</t>
  </si>
  <si>
    <t>(1) DiTomaso 2003; (2) DiTomaso and Healy 2007.</t>
  </si>
  <si>
    <t>(1) DiTomaso and Healy 2007; (2) Kew 2010.</t>
  </si>
  <si>
    <t>Most seed germinates the first year, but buried seed can remain dormant for about 3 (-5) years (1,2).</t>
  </si>
  <si>
    <t>Annual or herbaceous perennial species; leaves are resin-dotted (1).</t>
  </si>
  <si>
    <t>Terrestrial species (1); not expected to impact water quality.</t>
  </si>
  <si>
    <t>Terrestrial species (1); not expected to impact water flow.</t>
  </si>
  <si>
    <t>Terrestrial species (1); not expected to impact water quantity.</t>
  </si>
  <si>
    <t>Terrestrial species (1); not expected to impact water temperature or light penetration.</t>
  </si>
  <si>
    <t>Terrestrial species (1); not expected to impact sediment transport.</t>
  </si>
  <si>
    <t>Annual or herbaceous perennial (1).  Does not form monotypic stands like yellow starthistle (2).</t>
  </si>
  <si>
    <t>(1) DiTomaso and Healy 2007; (2) Randall 2000.</t>
  </si>
  <si>
    <t>Annual or herbaceous perennial (1); does not form monotypic stands like yellow starthistle (2).</t>
  </si>
  <si>
    <t>Annual or herbaceous perennial species (1); does not form monotypic stands like yellow starthistle (2).</t>
  </si>
  <si>
    <t>Spreading slowly (1). Occurs throughout California, except northern and central Cascade Range, Modoc Plateau, Great Basin, and desert regions, to 3281 ft (1000 m).</t>
  </si>
  <si>
    <t>Seeds disperse with the seed head as a unit; most seed heads fall near parent plant (1).  Some potential for water-dispersal, but generally not dispersed very far by natural means.  Can also act like a tumbleweed, dispersing seeds moderate distances (2,3).</t>
  </si>
  <si>
    <t>(1) DiTomaso and Healy 2007; (2) Parsons and Cuthbertson 1992; (3) Randall 2000.</t>
  </si>
  <si>
    <t>Seed can be dispersed by human activities, vehicles and heavy machinery, soil movement, and by clinging to shoes, clothing, and tires machinery (1,2,3).</t>
  </si>
  <si>
    <t>(1) DiTomaso and Healy 2007; (2) Parsons and Cuthbertson 1992; (3) Anonymous 1998.</t>
  </si>
  <si>
    <t>(1) Cal-IPC 2003; (2) DiTomaso and Healy 2007.</t>
  </si>
  <si>
    <r>
      <t xml:space="preserve">Kew Royal Botanic Gardens (Kew).  2010.  Seed information database:  </t>
    </r>
    <r>
      <rPr>
        <i/>
        <sz val="12"/>
        <rFont val="Arial"/>
        <family val="2"/>
      </rPr>
      <t>Centaurea calcitrapa</t>
    </r>
    <r>
      <rPr>
        <sz val="12"/>
        <rFont val="Arial"/>
        <family val="2"/>
      </rPr>
      <t>.  http://data.kew.org/sid/SidServlet?Source=epic&amp;ID=5211&amp;Num=d3W</t>
    </r>
  </si>
  <si>
    <r>
      <t xml:space="preserve">DiTomaso, J.M. and E.A. Healy.  2007.  Pages 235-249 </t>
    </r>
    <r>
      <rPr>
        <i/>
        <sz val="12"/>
        <rFont val="Arial"/>
        <family val="2"/>
      </rPr>
      <t>in</t>
    </r>
    <r>
      <rPr>
        <sz val="12"/>
        <rFont val="Arial"/>
        <family val="2"/>
      </rPr>
      <t xml:space="preserve"> Weeds of California and other western states.  Vol. 1 - Aizoaceae-Fabaceae.  University of California Agriculture and Ntural Resources publication 3488.  Oakland, CA.  1805 pp.</t>
    </r>
  </si>
  <si>
    <t xml:space="preserve">DiTomaso, J.M.  2003.  Observational in California Invasive Plant Council (Cal-IPC).  2003.  Plant assessment form:  Centaurea calcitrapa.  http://www.cal-ipc.org/ip/inventory/PAF/Centaurea%20calcitrapa.pdf </t>
  </si>
  <si>
    <t>Minor change to water temperature or light penetration (e.g., plants scattered or similar to 'native' system; little net change in channel shading).</t>
  </si>
  <si>
    <t>Moderate change to water temperature or light penetration (e.g.,  forms open stands that cover limited areas).</t>
  </si>
  <si>
    <t>Greatly changes water temperature or light penetration (e.g., forms dense stands that replace large, overhanging shade trees, resulting in less shade on water/higher temps, or forms dense stands that produce more water shading/higher temps than native vegetation).</t>
  </si>
  <si>
    <r>
      <t xml:space="preserve">To what extent does this NNP impact </t>
    </r>
    <r>
      <rPr>
        <b/>
        <sz val="9"/>
        <rFont val="Times New Roman"/>
        <family val="1"/>
      </rPr>
      <t>soil erosion</t>
    </r>
    <r>
      <rPr>
        <sz val="9"/>
        <rFont val="Times New Roman"/>
        <family val="1"/>
      </rPr>
      <t xml:space="preserve"> (including dunes and bank failure)?                                 ~Typically increases soil erosion, but excessive erosion prevention can also be negative                              ~Impacts from fire are considered in erosion assessment</t>
    </r>
  </si>
  <si>
    <t>Minor change to soil erosion (e.g., may slightly increase erosion rates over native system or slightly stabilize systems that are naturally 'erodible'; plant has similar distribution or replacement value as natives, or is too scattered to have much impact).</t>
  </si>
  <si>
    <t>Moderate change to soil erosion (e.g., increases erosion rates, but does not contribute to large-scale erosion). Plants with strong fire impacts may increase soil erosion rates; plants with scattered abundance on dunes and bluffs may moderately reduce natural erosion rates.</t>
  </si>
  <si>
    <t>Greatly changes soil erosion (e.g., triggers large-scale, post-fire erosion;  contributes to bank [riverine] or  slope [shallow roots or excessive weight] failures; over-stabilizes dunes or bluffs).</t>
  </si>
  <si>
    <t>No noticeable effect on nutrient loads, organic material, or soil chemistry.</t>
  </si>
  <si>
    <t>Minor change to nutrient loads, organic material, or soil chemistry (e.g., effects are detectable but may not cause impacts).</t>
  </si>
  <si>
    <t>Greatly changes nutrient loads, organic material, or soil chemistry (e.g., effects have negative impacts and/or exclude other vegetation).</t>
  </si>
  <si>
    <t>Moderate increase in biomass (e.g., converts grassland to open shrub community).</t>
  </si>
  <si>
    <t>Significant change in ability of listed or candidate species to persist (e.g., significantly reduces or extirpates one or more species or habitat that species is dependent on; result in direct take of individuals and/or population decline is attributed to presence of NNP).</t>
  </si>
  <si>
    <t>Moderate change in ability of listed or candidate species to persist (e.g., threatens one or more species or habitat that species is dependent on; contributes to decline of population).</t>
  </si>
  <si>
    <t>Minor change in community structure (e.g., adds or detracts to an existing structural layer).</t>
  </si>
  <si>
    <t>Moderate change in community structure (e.g., may create a new structural layer, but cover is low or impact of layer is low; includes (but is not limited to) occurrences of tall woody plants in an herbaceous vegetation community [Myoporum in an estuary]).</t>
  </si>
  <si>
    <t>Greatly changes the community structure (e.g., eliminates or reduces important structural layers, blocks/impedes wildlife movement, etc.).</t>
  </si>
  <si>
    <t>Minor change in community composition (e.g., possible displacement of species based on moderate cover of NNP).</t>
  </si>
  <si>
    <t>Moderate change in community composition (e.g., possible displacement of species AND/OR reduction of dominant species abundance).</t>
  </si>
  <si>
    <t>Does this NNP produce seeds every year?</t>
  </si>
  <si>
    <t>Does this NNP produce seed for &gt;3 months/year?</t>
  </si>
  <si>
    <t xml:space="preserve">Seed viability of NNP             ~an appreciable number of seeds in the seedbank are viable for: </t>
  </si>
  <si>
    <t>Mature plant produces viable seed for 3-10 years.</t>
  </si>
  <si>
    <t>Mature plant produces viable seed for only 1-2 years.</t>
  </si>
  <si>
    <t>Mature plant produces viable seed for only 1 year.</t>
  </si>
  <si>
    <t>Does this NNP produce viable seed via self and cross-pollination?</t>
  </si>
  <si>
    <t>Does this NNP contain vegetative structures (rhizomes, roots, etc.) that root at the nodes and/or spread quickly?</t>
  </si>
  <si>
    <t>Yes, but this is not the plant's usual means of reproduction.</t>
  </si>
  <si>
    <t>Does this NNP produce suckers or tillers, or resprout when cut, grazed, or burned?</t>
  </si>
  <si>
    <t>Yes, but this is a rarely observed.</t>
  </si>
  <si>
    <t>Yes, this is occasionally observed.</t>
  </si>
  <si>
    <t>Yes, this is commonly observed.</t>
  </si>
  <si>
    <t>Human-Caused Dispersal</t>
  </si>
  <si>
    <t>Long-Distance Dispersal</t>
  </si>
  <si>
    <t>Minor benefit to non-native fauna. May be a minor food resource.</t>
  </si>
  <si>
    <t>No perceptible ability to alter disturbance regimes or habitat to favor its own persistence or expansion.</t>
  </si>
  <si>
    <t>&gt; 1,000 seeds/m2</t>
  </si>
  <si>
    <t>&gt; 5,000 seeds/m2</t>
  </si>
  <si>
    <t>&gt; 10,000 seeds/m2</t>
  </si>
  <si>
    <t>Mature plant produces viable seed for 10 years or more.</t>
  </si>
  <si>
    <t>Seeds typically viable for 1 year (very short life).</t>
  </si>
  <si>
    <t>Seeds typically viable for 2-3 years (short life).</t>
  </si>
  <si>
    <t>Seeds typically viable for 4-8 years (moderate life).</t>
  </si>
  <si>
    <t>Yes, but this is a rarely observed form of reproduction.</t>
  </si>
  <si>
    <t>Human dispersal is not known to occur.</t>
  </si>
  <si>
    <t>Human dispersal occurs at a moderate level.</t>
  </si>
  <si>
    <t>No observed increase in response to altered disturbance regimes and/or changes in hydrology/nutrient availability.</t>
  </si>
  <si>
    <t>Slight increase in response to altered disturbance regimes and/or changes in hydrology/nutrient availability.</t>
  </si>
  <si>
    <t>Responds aggressively to altered disturbance regimes and/or changes in hydrology/nutrient availability.</t>
  </si>
  <si>
    <t>What is the invasion potential of this NNP?                    ~Does the plant require disturbance to invade?           ~Does the plant invade rapidly when disturbance occurs (natural or human disturbance)</t>
  </si>
  <si>
    <r>
      <t xml:space="preserve">To what extent does this NNP impact </t>
    </r>
    <r>
      <rPr>
        <b/>
        <sz val="9"/>
        <rFont val="Times New Roman"/>
        <family val="1"/>
      </rPr>
      <t>water quantity</t>
    </r>
    <r>
      <rPr>
        <sz val="9"/>
        <rFont val="Times New Roman"/>
        <family val="1"/>
      </rPr>
      <t>?</t>
    </r>
  </si>
  <si>
    <t>Minor benefit to native fauna. May be a minor food resource.</t>
  </si>
  <si>
    <t>No noticeable effect.</t>
  </si>
  <si>
    <r>
      <t xml:space="preserve">No noticeable effect on soil erosion </t>
    </r>
    <r>
      <rPr>
        <b/>
        <sz val="9"/>
        <rFont val="Times New Roman"/>
        <family val="1"/>
      </rPr>
      <t/>
    </r>
  </si>
  <si>
    <t>Minor change to sediment transport.  Plants scattered to small.</t>
  </si>
  <si>
    <t>No noticeable effect on ignition probability.</t>
  </si>
  <si>
    <t>No noticeable effect on water quality.</t>
  </si>
  <si>
    <t>No noticeable effect on water flow.</t>
  </si>
  <si>
    <t>No noticeable effect on water temperature or light penetration.</t>
  </si>
  <si>
    <t>No noticeable effect on listed or candidate species.</t>
  </si>
  <si>
    <t>No noticeable effect on community structure.</t>
  </si>
  <si>
    <t>No noticeable effect on community composition.</t>
  </si>
  <si>
    <t>Ecological Impacts</t>
  </si>
  <si>
    <t>Abiotic Impacts</t>
  </si>
  <si>
    <t>1.1.1</t>
  </si>
  <si>
    <t>a.</t>
  </si>
  <si>
    <t>Criteria</t>
  </si>
  <si>
    <t>Intensity (Threat) Ratings</t>
  </si>
  <si>
    <t>Unknown</t>
  </si>
  <si>
    <t>b.</t>
  </si>
  <si>
    <t xml:space="preserve">c. </t>
  </si>
  <si>
    <t>1.1.2</t>
  </si>
  <si>
    <t>d.</t>
  </si>
  <si>
    <t>1.1.3</t>
  </si>
  <si>
    <t>1.1.4</t>
  </si>
  <si>
    <t>1.1.5</t>
  </si>
  <si>
    <t>1.1.6</t>
  </si>
  <si>
    <t>Invasiveness</t>
  </si>
  <si>
    <t>Invasive Potential: Role of natural and anthropogenic disturbance</t>
  </si>
  <si>
    <t>2.1.1</t>
  </si>
  <si>
    <t>2.1.2</t>
  </si>
  <si>
    <t>2.1.3</t>
  </si>
  <si>
    <t>Rate of spread: How will it do (is it doing) in new areas?</t>
  </si>
  <si>
    <t>Reproductive Potential</t>
  </si>
  <si>
    <t>c.</t>
  </si>
  <si>
    <t>e.</t>
  </si>
  <si>
    <t>Does this weed produce fragments that grow easily?</t>
  </si>
  <si>
    <t>2.2.1</t>
  </si>
  <si>
    <t>No noticeable effect on water quantity.</t>
  </si>
  <si>
    <r>
      <t>No noticeable effect on sediment transport</t>
    </r>
    <r>
      <rPr>
        <b/>
        <sz val="10"/>
        <rFont val="Times New Roman"/>
        <family val="1"/>
      </rPr>
      <t/>
    </r>
  </si>
  <si>
    <t>Flora &amp; Vegetation Community Structure</t>
  </si>
  <si>
    <t>1.2.1</t>
  </si>
  <si>
    <t>1.2.2</t>
  </si>
  <si>
    <t>1.2.3</t>
  </si>
  <si>
    <t>1.2.4</t>
  </si>
  <si>
    <t>1.2.5</t>
  </si>
  <si>
    <t>Fauna</t>
  </si>
  <si>
    <t>1.3.1</t>
  </si>
  <si>
    <t>1.3.2</t>
  </si>
  <si>
    <t>1.3.3</t>
  </si>
  <si>
    <t>1.3.4</t>
  </si>
  <si>
    <t>1.3.5</t>
  </si>
  <si>
    <t>Time to reach reproductive maturity</t>
  </si>
  <si>
    <t>No</t>
  </si>
  <si>
    <t>Yes</t>
  </si>
  <si>
    <t>Human dispersal is infrequent or inefficient.</t>
  </si>
  <si>
    <t>No noticeable effect on fire frequency.</t>
  </si>
  <si>
    <t>No noticeable effect on fire intensity.</t>
  </si>
  <si>
    <t>Score</t>
  </si>
  <si>
    <t>Comments</t>
  </si>
  <si>
    <t>Citations</t>
  </si>
  <si>
    <t>Low (1)</t>
  </si>
  <si>
    <t>Medium (2)</t>
  </si>
  <si>
    <t>High (3)</t>
  </si>
  <si>
    <t>Unknown (0)</t>
  </si>
  <si>
    <t>Moderate change to sediment transport. Plants larger and occur in clumps.</t>
  </si>
  <si>
    <r>
      <t>No noticeable effect in changing biomass of the community</t>
    </r>
    <r>
      <rPr>
        <sz val="9"/>
        <rFont val="Times New Roman"/>
        <family val="1"/>
      </rPr>
      <t>.</t>
    </r>
  </si>
  <si>
    <t>Negligible (0)</t>
  </si>
  <si>
    <r>
      <t xml:space="preserve">To what extent does this NNP impact non-sensitive, </t>
    </r>
    <r>
      <rPr>
        <b/>
        <sz val="9"/>
        <rFont val="Times New Roman"/>
        <family val="1"/>
      </rPr>
      <t>native species</t>
    </r>
    <r>
      <rPr>
        <sz val="9"/>
        <rFont val="Times New Roman"/>
        <family val="1"/>
      </rPr>
      <t>?</t>
    </r>
  </si>
  <si>
    <r>
      <t xml:space="preserve">To what extent does this NNP benefit </t>
    </r>
    <r>
      <rPr>
        <b/>
        <sz val="9"/>
        <rFont val="Times New Roman"/>
        <family val="1"/>
      </rPr>
      <t>native fauna</t>
    </r>
    <r>
      <rPr>
        <sz val="9"/>
        <rFont val="Times New Roman"/>
        <family val="1"/>
      </rPr>
      <t>?</t>
    </r>
  </si>
  <si>
    <r>
      <t xml:space="preserve">To what extent does this NNP benefit </t>
    </r>
    <r>
      <rPr>
        <b/>
        <sz val="9"/>
        <rFont val="Times New Roman"/>
        <family val="1"/>
      </rPr>
      <t>non-native fauna</t>
    </r>
    <r>
      <rPr>
        <sz val="9"/>
        <rFont val="Times New Roman"/>
        <family val="1"/>
      </rPr>
      <t>?</t>
    </r>
  </si>
  <si>
    <r>
      <t xml:space="preserve">Minor change to fire frequency (e.g., contributes to rapid recovery of fuel load with the </t>
    </r>
    <r>
      <rPr>
        <i/>
        <sz val="9"/>
        <rFont val="Times New Roman"/>
        <family val="1"/>
      </rPr>
      <t>potential</t>
    </r>
    <r>
      <rPr>
        <sz val="9"/>
        <rFont val="Times New Roman"/>
        <family val="1"/>
      </rPr>
      <t xml:space="preserve"> to increase fire frequency). May be part of a group of plants or single plant with minor effect.</t>
    </r>
  </si>
  <si>
    <t>Moderate contribution to impacts to infrastructure leading to 'emergency actions' that damage to flora and vegetation communities (e.g., a component of flood and fire impacts, but not the dominant agent). Infrequent impacts are placed here.</t>
  </si>
  <si>
    <t>Trace</t>
  </si>
  <si>
    <t>CDFA</t>
  </si>
  <si>
    <t>Greatly changes fire frequency (e.g., rapid re-growth of biomass and fuel load after fire promotes short-return interval for successive fires). Forms monotypic stands that recover quickly or is an important species in a group that has significant effects.</t>
  </si>
  <si>
    <r>
      <t>Class Weight</t>
    </r>
    <r>
      <rPr>
        <vertAlign val="superscript"/>
        <sz val="12"/>
        <color indexed="8"/>
        <rFont val="Arial"/>
        <family val="2"/>
      </rPr>
      <t>1</t>
    </r>
  </si>
  <si>
    <r>
      <t>Subclass Weight</t>
    </r>
    <r>
      <rPr>
        <vertAlign val="superscript"/>
        <sz val="12"/>
        <color indexed="8"/>
        <rFont val="Arial"/>
        <family val="2"/>
      </rPr>
      <t>2</t>
    </r>
  </si>
  <si>
    <r>
      <t>Maximum Score</t>
    </r>
    <r>
      <rPr>
        <b/>
        <vertAlign val="superscript"/>
        <sz val="12"/>
        <color indexed="8"/>
        <rFont val="Arial"/>
        <family val="2"/>
      </rPr>
      <t>3</t>
    </r>
  </si>
  <si>
    <r>
      <t>Score</t>
    </r>
    <r>
      <rPr>
        <vertAlign val="superscript"/>
        <sz val="12"/>
        <color indexed="8"/>
        <rFont val="Arial"/>
        <family val="2"/>
      </rPr>
      <t>4</t>
    </r>
  </si>
  <si>
    <r>
      <t>Weighted Score</t>
    </r>
    <r>
      <rPr>
        <vertAlign val="superscript"/>
        <sz val="12"/>
        <color indexed="8"/>
        <rFont val="Arial"/>
        <family val="2"/>
      </rPr>
      <t>5</t>
    </r>
  </si>
  <si>
    <t xml:space="preserve">1.1 Abiotic </t>
  </si>
  <si>
    <t>1.2 Flora &amp; Vegetation Community</t>
  </si>
  <si>
    <t>1.3 Fauna</t>
  </si>
  <si>
    <t>2.1  Invasive Potential: Role of natural and anthropogenic disturbance</t>
  </si>
  <si>
    <t>3.0  Distribution and Abundance</t>
  </si>
  <si>
    <t>3.1 Distribution Across Ecotypes and Vegetation Communities</t>
  </si>
  <si>
    <t>3.2  Abundance (present or potential) Within Invaded Ecotypes</t>
  </si>
  <si>
    <t>Fire (30% Weight)</t>
  </si>
  <si>
    <r>
      <t xml:space="preserve">To what extent does this non-native plant (NNP) change the </t>
    </r>
    <r>
      <rPr>
        <b/>
        <sz val="9"/>
        <rFont val="Times New Roman"/>
        <family val="1"/>
      </rPr>
      <t>frequency</t>
    </r>
    <r>
      <rPr>
        <sz val="9"/>
        <rFont val="Times New Roman"/>
        <family val="1"/>
      </rPr>
      <t xml:space="preserve"> of fires?                                              ~Fast recovery of fuel load</t>
    </r>
  </si>
  <si>
    <r>
      <t xml:space="preserve">To what extent does this NNP change the </t>
    </r>
    <r>
      <rPr>
        <b/>
        <sz val="9"/>
        <rFont val="Times New Roman"/>
        <family val="1"/>
      </rPr>
      <t>intensity</t>
    </r>
    <r>
      <rPr>
        <sz val="9"/>
        <rFont val="Times New Roman"/>
        <family val="1"/>
      </rPr>
      <t xml:space="preserve"> of fires?                   ~Fuel load contribution                 ~Fuel load structure (ladder fuel)</t>
    </r>
  </si>
  <si>
    <r>
      <t xml:space="preserve">To what extent does this NNP change the </t>
    </r>
    <r>
      <rPr>
        <b/>
        <sz val="9"/>
        <rFont val="Times New Roman"/>
        <family val="1"/>
      </rPr>
      <t>ignition</t>
    </r>
    <r>
      <rPr>
        <sz val="9"/>
        <rFont val="Times New Roman"/>
        <family val="1"/>
      </rPr>
      <t xml:space="preserve"> probability?       ~Harbors ignition agent                   ~Abundant around ignition source      ~Long distance dispersal of embers    ~Highly flammable with oils and resin or significant amounts of combustible material (explosive &amp; rapid combustion)</t>
    </r>
  </si>
  <si>
    <t>Water (30% Weight)</t>
  </si>
  <si>
    <r>
      <t xml:space="preserve">To what extent does this NNP have a negative impact on </t>
    </r>
    <r>
      <rPr>
        <b/>
        <sz val="9"/>
        <rFont val="Times New Roman"/>
        <family val="1"/>
      </rPr>
      <t>water quality</t>
    </r>
    <r>
      <rPr>
        <sz val="9"/>
        <rFont val="Times New Roman"/>
        <family val="1"/>
      </rPr>
      <t xml:space="preserve">? </t>
    </r>
    <r>
      <rPr>
        <sz val="9"/>
        <rFont val="Arial"/>
        <family val="2"/>
      </rPr>
      <t>~A</t>
    </r>
    <r>
      <rPr>
        <sz val="9"/>
        <rFont val="Times New Roman"/>
        <family val="1"/>
      </rPr>
      <t>lters</t>
    </r>
    <r>
      <rPr>
        <sz val="9"/>
        <rFont val="Arial"/>
        <family val="2"/>
      </rPr>
      <t xml:space="preserve"> </t>
    </r>
    <r>
      <rPr>
        <sz val="9"/>
        <rFont val="Times New Roman"/>
        <family val="1"/>
      </rPr>
      <t>salt, organic inputs, dissolved O</t>
    </r>
    <r>
      <rPr>
        <vertAlign val="subscript"/>
        <sz val="9"/>
        <rFont val="Times New Roman"/>
        <family val="1"/>
      </rPr>
      <t>2</t>
    </r>
    <r>
      <rPr>
        <sz val="9"/>
        <rFont val="Times New Roman"/>
        <family val="1"/>
      </rPr>
      <t xml:space="preserve">                                               ~Harbors agents that lower water quality (fecal, trash, etc.)</t>
    </r>
  </si>
  <si>
    <r>
      <t xml:space="preserve">To what extent does this NNP impact </t>
    </r>
    <r>
      <rPr>
        <b/>
        <sz val="9"/>
        <rFont val="Times New Roman"/>
        <family val="1"/>
      </rPr>
      <t>water flow</t>
    </r>
    <r>
      <rPr>
        <sz val="9"/>
        <rFont val="Times New Roman"/>
        <family val="1"/>
      </rPr>
      <t xml:space="preserve"> within watercourses or water bodies?                         ~Riverine systems: small or large   </t>
    </r>
  </si>
  <si>
    <r>
      <t xml:space="preserve">To what extent does this NNP impact </t>
    </r>
    <r>
      <rPr>
        <b/>
        <sz val="9"/>
        <rFont val="Times New Roman"/>
        <family val="1"/>
      </rPr>
      <t>water temperature or light penetration</t>
    </r>
    <r>
      <rPr>
        <sz val="9"/>
        <rFont val="Times New Roman"/>
        <family val="1"/>
      </rPr>
      <t>?                             ~More shading than 'natural' system    ~Less shading than 'natural' system</t>
    </r>
  </si>
  <si>
    <t>Geomorphology/Soils (20% Weight)</t>
  </si>
  <si>
    <r>
      <t xml:space="preserve">To what extent does this NNP impact </t>
    </r>
    <r>
      <rPr>
        <b/>
        <sz val="9"/>
        <rFont val="Times New Roman"/>
        <family val="1"/>
      </rPr>
      <t>sediment transport</t>
    </r>
    <r>
      <rPr>
        <sz val="9"/>
        <rFont val="Times New Roman"/>
        <family val="1"/>
      </rPr>
      <t xml:space="preserve">?                ~Traps sediment in riparian systems </t>
    </r>
  </si>
  <si>
    <t>Nutrients/Chemistry (20% Weight)</t>
  </si>
  <si>
    <r>
      <t xml:space="preserve">To what extent does this NNP impact </t>
    </r>
    <r>
      <rPr>
        <b/>
        <sz val="9"/>
        <rFont val="Times New Roman"/>
        <family val="1"/>
      </rPr>
      <t>nutrient loads, organic material, or soil chemistry</t>
    </r>
    <r>
      <rPr>
        <sz val="9"/>
        <rFont val="Times New Roman"/>
        <family val="1"/>
      </rPr>
      <t xml:space="preserve">?                          ~Alters soil salinity, alkalinity, nitrogen availability, organic material, or water-holding capacity       </t>
    </r>
  </si>
  <si>
    <t>NNP impacts to infrastructure that lead to actions that damage abiotic function (10% Weight)</t>
  </si>
  <si>
    <r>
      <t xml:space="preserve">To what extent do impacts to </t>
    </r>
    <r>
      <rPr>
        <b/>
        <sz val="9"/>
        <rFont val="Times New Roman"/>
        <family val="1"/>
      </rPr>
      <t>infrastructure</t>
    </r>
    <r>
      <rPr>
        <sz val="9"/>
        <rFont val="Times New Roman"/>
        <family val="1"/>
      </rPr>
      <t xml:space="preserve"> lead to 'emergency actions' at the </t>
    </r>
    <r>
      <rPr>
        <b/>
        <sz val="9"/>
        <rFont val="Times New Roman"/>
        <family val="1"/>
      </rPr>
      <t>detriment of abiotic functions</t>
    </r>
    <r>
      <rPr>
        <sz val="9"/>
        <rFont val="Times New Roman"/>
        <family val="1"/>
      </rPr>
      <t>?                                    ~Fire suppression using dozers  ~Clearing to repair bridges, levees, roads                                                   ~Actions with exemption from regulatory review</t>
    </r>
  </si>
  <si>
    <t>Carbon Sink (10% Weight)</t>
  </si>
  <si>
    <t>Greatly increases biomass levels (e.g., converts open areas to dense cover with high biomass per square meter). [Note:  effects are considered only from a carbon sink perspective; ecological impacts of change are dealt with in other sections].</t>
  </si>
  <si>
    <t>Listed Species  (27% Weight)</t>
  </si>
  <si>
    <t>To what extent does this NNP impact listed species, covered species, and/or sensitive habitats?       ~Includes federally and state-listed species, species ‘covered’ in habitat conservation plans (e.g., MSCP, MHCP), and habitats designated as special status natural communities (CDFG 2010) or special stands (Sawyer et al. 2009, Sproul et al. 2011).
~Consider all forms of impacts:  fire, vegetation structure, direct competition, etc..</t>
  </si>
  <si>
    <t>Community Structure (27% Weight)</t>
  </si>
  <si>
    <r>
      <t xml:space="preserve">To what extent does this NNP cause a change in </t>
    </r>
    <r>
      <rPr>
        <b/>
        <sz val="9"/>
        <rFont val="Times New Roman"/>
        <family val="1"/>
      </rPr>
      <t>physical structure</t>
    </r>
    <r>
      <rPr>
        <sz val="9"/>
        <rFont val="Times New Roman"/>
        <family val="1"/>
      </rPr>
      <t xml:space="preserve"> of the community?                                 ~Adds or eliminates vegetation structure layers                             ~Impacts movement, nesting, perching, changes concealment, denning, etc.</t>
    </r>
  </si>
  <si>
    <t>Community Composition (27% Weight)</t>
  </si>
  <si>
    <r>
      <t xml:space="preserve">To what extent does this NNP cause a change in </t>
    </r>
    <r>
      <rPr>
        <b/>
        <sz val="9"/>
        <rFont val="Times New Roman"/>
        <family val="1"/>
      </rPr>
      <t>community composition</t>
    </r>
    <r>
      <rPr>
        <sz val="9"/>
        <rFont val="Times New Roman"/>
        <family val="1"/>
      </rPr>
      <t>?                         ~Impacts to plant richness AND abundance                                          ~Effects on fire and other abiotic factors should be considered</t>
    </r>
  </si>
  <si>
    <t>Hybridization and movement of Genetically Modified Characteristics (10% Weight)</t>
  </si>
  <si>
    <t>NNP impacts to infrastructure that lead to actions that damage Flora and Vegetation Communities (10% Weight)</t>
  </si>
  <si>
    <r>
      <t>To what extent do NNP</t>
    </r>
    <r>
      <rPr>
        <b/>
        <sz val="9"/>
        <rFont val="Times New Roman"/>
        <family val="1"/>
      </rPr>
      <t xml:space="preserve"> </t>
    </r>
    <r>
      <rPr>
        <sz val="9"/>
        <rFont val="Times New Roman"/>
        <family val="1"/>
      </rPr>
      <t xml:space="preserve">impacts to infrastructure lead to </t>
    </r>
    <r>
      <rPr>
        <b/>
        <sz val="9"/>
        <rFont val="Times New Roman"/>
        <family val="1"/>
      </rPr>
      <t>'emergency actions'</t>
    </r>
    <r>
      <rPr>
        <sz val="9"/>
        <rFont val="Times New Roman"/>
        <family val="1"/>
      </rPr>
      <t xml:space="preserve"> at the detriment of flora and vegetation communities?                      ~Fire suppression using dozers ~Clearing to repair bridges, levees, roads                                         ~Actions exempt from regulatory review</t>
    </r>
  </si>
  <si>
    <t>Listed Species (60% Weight)</t>
  </si>
  <si>
    <r>
      <t xml:space="preserve">To what extent does this NNP impact </t>
    </r>
    <r>
      <rPr>
        <b/>
        <sz val="9"/>
        <rFont val="Times New Roman"/>
        <family val="1"/>
      </rPr>
      <t xml:space="preserve">federally listed or candidate </t>
    </r>
    <r>
      <rPr>
        <sz val="9"/>
        <rFont val="Times New Roman"/>
        <family val="1"/>
      </rPr>
      <t>species?                                  ~Consider all forms of impacts:  fire, vegetation structure, food resources, harboring predators, direct competition, etc.</t>
    </r>
  </si>
  <si>
    <t>Non-sensitive, native species (30% Weight)</t>
  </si>
  <si>
    <t>Benefits to Native Fauna (10% Weight)</t>
  </si>
  <si>
    <t>Benefits to Non-Native Fauna (10% Weight)</t>
  </si>
  <si>
    <t>NNP impacts to infrastructure that lead to actions that damage fauna (10% Weight)</t>
  </si>
  <si>
    <r>
      <t xml:space="preserve">To what extent do NNP impacts to infrastructure lead to </t>
    </r>
    <r>
      <rPr>
        <b/>
        <sz val="9"/>
        <rFont val="Times New Roman"/>
        <family val="1"/>
      </rPr>
      <t xml:space="preserve">'emergency actions' </t>
    </r>
    <r>
      <rPr>
        <sz val="9"/>
        <rFont val="Times New Roman"/>
        <family val="1"/>
      </rPr>
      <t>at the detriment of fauna?     ~Fire suppression using dozers ~Clearing to repair bridges, levees, roads                                               ~Actions with exemption from regulatory review</t>
    </r>
  </si>
  <si>
    <t>Invasive Potential (33.3% Weight)</t>
  </si>
  <si>
    <t>Role of anthropogenic disturbance or anthropogenic modification of ecosystems (33.3% Weight)</t>
  </si>
  <si>
    <t>Does this NNP respond to anthropogenic disturbance or modification of ecosystem?  ~Responds to altered disturbance regimes               ~Responds to altered hydrology                        ~Responds to altered nutrient loads                                       ~Can consider climate change</t>
  </si>
  <si>
    <t>Ability to alter disturbance regimes - positive feedback or habitat modification (33.3% Weight)</t>
  </si>
  <si>
    <t>Does this NNP have the ability to alter disturbance regimes to favor its own persistence or continued expansion? May also consider alteration of habitat to favor NNP.                            ~Change fire or flood disturbance to favor NNP ~Increase salinity to favor NNP</t>
  </si>
  <si>
    <r>
      <t>Minor ability to alter disturbance regimes to favor its own persistence, resulting in small increases in abundance (e.g., minor increase in fire frequency or intensity and</t>
    </r>
    <r>
      <rPr>
        <b/>
        <sz val="9"/>
        <color indexed="8"/>
        <rFont val="Times New Roman"/>
        <family val="1"/>
      </rPr>
      <t xml:space="preserve"> </t>
    </r>
    <r>
      <rPr>
        <sz val="9"/>
        <color indexed="8"/>
        <rFont val="Times New Roman"/>
        <family val="1"/>
      </rPr>
      <t xml:space="preserve">rapid post-fire regeneration </t>
    </r>
    <r>
      <rPr>
        <b/>
        <sz val="9"/>
        <color indexed="8"/>
        <rFont val="Times New Roman"/>
        <family val="1"/>
      </rPr>
      <t>OR</t>
    </r>
    <r>
      <rPr>
        <sz val="9"/>
        <color indexed="8"/>
        <rFont val="Times New Roman"/>
        <family val="1"/>
      </rPr>
      <t xml:space="preserve"> minor changes in flood disturbance </t>
    </r>
    <r>
      <rPr>
        <b/>
        <sz val="9"/>
        <color indexed="8"/>
        <rFont val="Times New Roman"/>
        <family val="1"/>
      </rPr>
      <t>OR</t>
    </r>
    <r>
      <rPr>
        <sz val="9"/>
        <color indexed="8"/>
        <rFont val="Times New Roman"/>
        <family val="1"/>
      </rPr>
      <t xml:space="preserve"> minor change in salinity).</t>
    </r>
  </si>
  <si>
    <r>
      <t xml:space="preserve">Moderate ability to alter disturbance regimes to favor its own persistence, resulting in moderate increases in abundance (e.g., moderate increase in fire frequency or intensity and rapid post-fire regeneration </t>
    </r>
    <r>
      <rPr>
        <b/>
        <sz val="9"/>
        <color indexed="8"/>
        <rFont val="Times New Roman"/>
        <family val="1"/>
      </rPr>
      <t xml:space="preserve">OR </t>
    </r>
    <r>
      <rPr>
        <sz val="9"/>
        <color indexed="8"/>
        <rFont val="Times New Roman"/>
        <family val="1"/>
      </rPr>
      <t>moderate</t>
    </r>
    <r>
      <rPr>
        <b/>
        <sz val="9"/>
        <color indexed="8"/>
        <rFont val="Times New Roman"/>
        <family val="1"/>
      </rPr>
      <t xml:space="preserve"> </t>
    </r>
    <r>
      <rPr>
        <sz val="9"/>
        <color indexed="8"/>
        <rFont val="Times New Roman"/>
        <family val="1"/>
      </rPr>
      <t xml:space="preserve">changes in flood disturbance </t>
    </r>
    <r>
      <rPr>
        <b/>
        <sz val="9"/>
        <color indexed="8"/>
        <rFont val="Times New Roman"/>
        <family val="1"/>
      </rPr>
      <t>OR</t>
    </r>
    <r>
      <rPr>
        <sz val="9"/>
        <color indexed="8"/>
        <rFont val="Times New Roman"/>
        <family val="1"/>
      </rPr>
      <t xml:space="preserve"> significant (moderate?) change in salinity.</t>
    </r>
  </si>
  <si>
    <r>
      <t xml:space="preserve">High ability to alter disturbance regimes to favor its own persistence, typically resulting in large increases in distribution and abundance (e.g., significant increase in fire frequency and rapid post-fire regeneration </t>
    </r>
    <r>
      <rPr>
        <b/>
        <sz val="9"/>
        <color indexed="8"/>
        <rFont val="Times New Roman"/>
        <family val="1"/>
      </rPr>
      <t>OR</t>
    </r>
    <r>
      <rPr>
        <sz val="9"/>
        <color indexed="8"/>
        <rFont val="Times New Roman"/>
        <family val="1"/>
      </rPr>
      <t xml:space="preserve"> significant change in flood disturbance </t>
    </r>
    <r>
      <rPr>
        <b/>
        <sz val="9"/>
        <color indexed="8"/>
        <rFont val="Times New Roman"/>
        <family val="1"/>
      </rPr>
      <t>OR</t>
    </r>
    <r>
      <rPr>
        <sz val="9"/>
        <color indexed="8"/>
        <rFont val="Times New Roman"/>
        <family val="1"/>
      </rPr>
      <t xml:space="preserve"> significant change in disturbance </t>
    </r>
    <r>
      <rPr>
        <b/>
        <sz val="9"/>
        <color indexed="8"/>
        <rFont val="Times New Roman"/>
        <family val="1"/>
      </rPr>
      <t>AND</t>
    </r>
    <r>
      <rPr>
        <sz val="9"/>
        <color indexed="8"/>
        <rFont val="Times New Roman"/>
        <family val="1"/>
      </rPr>
      <t xml:space="preserve"> moderate change in salinity.</t>
    </r>
  </si>
  <si>
    <t>How quickly does this weed spread in new areas?                          ~Under 'normal' conditions  (i.e., not considering unusual landscape levels of disturbance such as fire)</t>
  </si>
  <si>
    <t>Rate of maturation (13% Weight)</t>
  </si>
  <si>
    <r>
      <t xml:space="preserve">Greater than 5 years to reach sexual maturity </t>
    </r>
    <r>
      <rPr>
        <b/>
        <sz val="9"/>
        <color indexed="8"/>
        <rFont val="Times New Roman"/>
        <family val="1"/>
      </rPr>
      <t>AND</t>
    </r>
    <r>
      <rPr>
        <sz val="9"/>
        <color indexed="8"/>
        <rFont val="Times New Roman"/>
        <family val="1"/>
      </rPr>
      <t xml:space="preserve"> no vegetative propagules.</t>
    </r>
  </si>
  <si>
    <r>
      <t xml:space="preserve">2-5 years to reach sexual maturity </t>
    </r>
    <r>
      <rPr>
        <b/>
        <sz val="9"/>
        <color indexed="8"/>
        <rFont val="Times New Roman"/>
        <family val="1"/>
      </rPr>
      <t xml:space="preserve">AND </t>
    </r>
    <r>
      <rPr>
        <sz val="9"/>
        <color indexed="8"/>
        <rFont val="Times New Roman"/>
        <family val="1"/>
      </rPr>
      <t xml:space="preserve"> no vegetative propagules.</t>
    </r>
  </si>
  <si>
    <r>
      <t xml:space="preserve">Produces seed 1-2 years after germination </t>
    </r>
    <r>
      <rPr>
        <b/>
        <sz val="9"/>
        <color indexed="8"/>
        <rFont val="Times New Roman"/>
        <family val="1"/>
      </rPr>
      <t>OR</t>
    </r>
    <r>
      <rPr>
        <sz val="9"/>
        <color indexed="8"/>
        <rFont val="Times New Roman"/>
        <family val="1"/>
      </rPr>
      <t xml:space="preserve"> has vegetative propagules (but not low or abundant survivorship).</t>
    </r>
  </si>
  <si>
    <r>
      <t xml:space="preserve">Reaches maturity and produces viable seed in first year </t>
    </r>
    <r>
      <rPr>
        <b/>
        <sz val="9"/>
        <color indexed="8"/>
        <rFont val="Times New Roman"/>
        <family val="1"/>
      </rPr>
      <t>OR</t>
    </r>
    <r>
      <rPr>
        <sz val="9"/>
        <color indexed="8"/>
        <rFont val="Times New Roman"/>
        <family val="1"/>
      </rPr>
      <t xml:space="preserve"> has vegetative propagules and they are abundant or have high survival.</t>
    </r>
  </si>
  <si>
    <t>Sexual Reproduction  (47% Weight)</t>
  </si>
  <si>
    <r>
      <t>Viable seed production per m</t>
    </r>
    <r>
      <rPr>
        <vertAlign val="superscript"/>
        <sz val="9"/>
        <color indexed="8"/>
        <rFont val="Times New Roman"/>
        <family val="1"/>
      </rPr>
      <t>2</t>
    </r>
  </si>
  <si>
    <t>Seeds typically viable for 9+ years (long life).</t>
  </si>
  <si>
    <t>2.3.3</t>
  </si>
  <si>
    <t>Asexual Reproduction (40% Weight)</t>
  </si>
  <si>
    <r>
      <t xml:space="preserve">Frequent long-distance dispersal by abiotic mechanisms (e.g., wind, flood actions </t>
    </r>
    <r>
      <rPr>
        <b/>
        <sz val="9"/>
        <color indexed="8"/>
        <rFont val="Times New Roman"/>
        <family val="1"/>
      </rPr>
      <t>OR</t>
    </r>
    <r>
      <rPr>
        <sz val="9"/>
        <color indexed="8"/>
        <rFont val="Times New Roman"/>
        <family val="1"/>
      </rPr>
      <t xml:space="preserve"> bird-dispersed </t>
    </r>
    <r>
      <rPr>
        <b/>
        <sz val="9"/>
        <color indexed="8"/>
        <rFont val="Times New Roman"/>
        <family val="1"/>
      </rPr>
      <t xml:space="preserve">OR </t>
    </r>
    <r>
      <rPr>
        <sz val="9"/>
        <color indexed="8"/>
        <rFont val="Times New Roman"/>
        <family val="1"/>
      </rPr>
      <t>edible fruit consumed by other highly mobile animals).</t>
    </r>
  </si>
  <si>
    <t>3.1 Distribution across ecotypes &amp; vegetation communities  (50% Weight)</t>
  </si>
  <si>
    <t xml:space="preserve">3.1.1 Distribution across ecotypes: excluding 'Disturbed' or 'Non-habitat' </t>
  </si>
  <si>
    <t>Primarily in one ecotype.</t>
  </si>
  <si>
    <t>Primarily in two ecotypes.</t>
  </si>
  <si>
    <t>In three or more ecotypes.</t>
  </si>
  <si>
    <t>3.1.2 Distribution across vegetation communities within primary ecotype</t>
  </si>
  <si>
    <t>Restricted to one vegetation community within primary ecotype.</t>
  </si>
  <si>
    <t>Distributed across two or more vegetation communities within primary ecotype(s).</t>
  </si>
  <si>
    <t>Widely distributed across vegetation communities within primary ecotype(s).</t>
  </si>
  <si>
    <t>3.2  Abundance (present or potential) within invaded ecotypes (50% Weight)</t>
  </si>
  <si>
    <t>Isolated single plants (trace).</t>
  </si>
  <si>
    <t>Scattered plants or small groups of plants (scattered).</t>
  </si>
  <si>
    <t>Patches of plants (moderate).</t>
  </si>
  <si>
    <t>Dense stands over  &gt; 1 acre in size (dense).</t>
  </si>
  <si>
    <t>Ecotype</t>
  </si>
  <si>
    <t>Holland Vegetation Communities (1995 spatial data)*</t>
  </si>
  <si>
    <t>Source**</t>
  </si>
  <si>
    <t>*Vegetation community spatial data set generated in 1995 by County of San Diego based on Holland classification (Holland 1986) and Oberbauer (1996).</t>
  </si>
  <si>
    <t>**Sources</t>
  </si>
  <si>
    <t xml:space="preserve">Information used in determining presence in vegetation communities was generated using the following GIS point data sets, presented in order of priority:  </t>
  </si>
  <si>
    <r>
      <t>1) SANDAG vegetation map: data from locations used to generate vegetation alliances and associations; data collected by CDFG and AECOM in 2009-2011.</t>
    </r>
    <r>
      <rPr>
        <strike/>
        <sz val="12"/>
        <color indexed="10"/>
        <rFont val="Arial"/>
        <family val="2"/>
      </rPr>
      <t/>
    </r>
  </si>
  <si>
    <t xml:space="preserve">2) SD Plant Atlas: San Diego Plant Atlas, San Diego Natural History Museum. </t>
  </si>
  <si>
    <t>3) CDFA: CA Dept of Food and Agriculture GIS spatial data sets - Bill Winans.</t>
  </si>
  <si>
    <t>4) GIS data set: aggregated spatial for San Diego County, multiple sources - Jason Giessow, 2004-2011.</t>
  </si>
  <si>
    <t>5) CCH/CalFlora: California Consortium of Herbaria/CalFlora.  Spatial referencing inconsistent due to wide range of data sources and dates.</t>
  </si>
  <si>
    <t>Moderate change to fire intensity (e.g., low to moderate increase in fuel load [5% to 25%] and/or moderate change in fuel structure in community).</t>
  </si>
  <si>
    <t>Greatly changes fire intensity (e.g., significant increase in fuel load [25-30%] and/or important change in fuel structure, such as ladder fuel into tree canopy).</t>
  </si>
  <si>
    <t>Minor change to ignition probability (e.g., does not provide cover for transient camps; minor contribution to fuel load around roads and power poles; 'normal' flammability and ember dispersal).</t>
  </si>
  <si>
    <t>Moderate change to ignition probability (e.g., may provide some cover for transient camps; contributes to fuel load around roads and power poles; disperses embers a moderate distance [100 yards], or burns with above-average intensity).</t>
  </si>
  <si>
    <t>Greatly changes ignition probability (e.g., harbors ignition source; may be a significant contributor to fuels along ignition corridors [roads and power lines]; disperses embers a long-distance [&gt;100 yards]; and/or explosive combustion). Stands typically have significant amounts of dead combustible material (easily catch fire).</t>
  </si>
  <si>
    <t>Moderate change to water quality (e.g., minor change to &gt;3 components or moderate change to 1-2 components). Moderate = observable but not drastic.</t>
  </si>
  <si>
    <t>Greatly changes water quality (e.g., moderate change to 3 or more components or large change to one or more components). Large = observable and significant.</t>
  </si>
  <si>
    <t>Minor change to water quality (e.g., small change to 1-2 components). Minor = small effect, not readily observable.</t>
  </si>
  <si>
    <r>
      <t>Minor change in ability of listed or candidate species to persist (e.g., threatens one or more species or habitat that species is dependent on; small contribution to decline</t>
    </r>
    <r>
      <rPr>
        <sz val="9"/>
        <rFont val="Times New Roman"/>
        <family val="1"/>
      </rPr>
      <t>).</t>
    </r>
  </si>
  <si>
    <r>
      <t xml:space="preserve">To what extent does this NNP </t>
    </r>
    <r>
      <rPr>
        <b/>
        <sz val="9"/>
        <rFont val="Times New Roman"/>
        <family val="1"/>
      </rPr>
      <t>hybridize</t>
    </r>
    <r>
      <rPr>
        <sz val="9"/>
        <rFont val="Times New Roman"/>
        <family val="1"/>
      </rPr>
      <t xml:space="preserve"> with native species or potentially allow movement of </t>
    </r>
    <r>
      <rPr>
        <b/>
        <sz val="9"/>
        <rFont val="Times New Roman"/>
        <family val="1"/>
      </rPr>
      <t>genetically modified characters</t>
    </r>
    <r>
      <rPr>
        <sz val="9"/>
        <rFont val="Times New Roman"/>
        <family val="1"/>
      </rPr>
      <t xml:space="preserve"> (GMO) to non-native plants?</t>
    </r>
  </si>
  <si>
    <r>
      <t>No noticeable effect on native species. Unlikely due to distant genetic relation to native flora. Not related to a GMO</t>
    </r>
    <r>
      <rPr>
        <sz val="9"/>
        <rFont val="Times New Roman"/>
        <family val="1"/>
      </rPr>
      <t>.</t>
    </r>
  </si>
  <si>
    <t>Moderate change to nutrient loads, organic material, or soil chemistry (e.g., effects are detectable and may cause moderate impacts).</t>
  </si>
  <si>
    <t>No impacts to infrastructure leading to 'emergency actions' that damage fauna.</t>
  </si>
  <si>
    <t>Rarely dispersed more than 1 km by animals. Wind and water dispersal are not a mechanism for seed movement.</t>
  </si>
  <si>
    <t>1.0  Ecological Impacts</t>
  </si>
  <si>
    <t>Small increase in biomass (e.g. increased density within existing vegetation layer).</t>
  </si>
  <si>
    <r>
      <t xml:space="preserve">To what extent does this NNP </t>
    </r>
    <r>
      <rPr>
        <b/>
        <sz val="9"/>
        <rFont val="Times New Roman"/>
        <family val="1"/>
      </rPr>
      <t>increase the biomass</t>
    </r>
    <r>
      <rPr>
        <sz val="9"/>
        <rFont val="Times New Roman"/>
        <family val="1"/>
      </rPr>
      <t xml:space="preserve"> of the community?                                     Notes: (1) presumes that biomass acts as a carbon sink; (2) considers the overall trajectory of the community; (3) assumes that an increase in biomass is beneficial (e.g., = carbon sequestration) </t>
    </r>
  </si>
  <si>
    <t>Does not form monotypic stands like yellow starthistle (1).</t>
  </si>
  <si>
    <t>Unknown, but at present does not form monotypic stands like yellow starthistle (1).</t>
  </si>
  <si>
    <t>Low invasive potential (e.g., requires disturbance [trails, overgrazing, grading] to establish in wildlands).</t>
  </si>
  <si>
    <r>
      <t xml:space="preserve">California Invasive Plant Council (Cal-IPC).  2003.  Plant assessment form:  </t>
    </r>
    <r>
      <rPr>
        <i/>
        <sz val="12"/>
        <rFont val="Arial"/>
        <family val="2"/>
      </rPr>
      <t>Centaurea calcitrapa</t>
    </r>
    <r>
      <rPr>
        <sz val="12"/>
        <rFont val="Arial"/>
        <family val="2"/>
      </rPr>
      <t>.  http://www.cal-ipc.org/ip/inventory/PAF/Centaurea%20calcitrapa.pdf</t>
    </r>
  </si>
  <si>
    <t>Minor change to fire intensity (e.g., low increase in fuel load [0% to 5%]).</t>
  </si>
  <si>
    <t>Greatly changes water flow (e.g., changes or divert flow during flood events; significantly changes flow capacity; modifies flow patterns; large stands of large plants.</t>
  </si>
  <si>
    <t>Greatly changes sediment transport (e.g., traps sediment and/or changes geomorphology of system [channel forms] ).</t>
  </si>
  <si>
    <t>Significant contribution or direct impact to infrastructure leading to 'emergency actions' that damage flora and vegetation communities (e.g., typically contributes to flood and fire impacts [emergency clearing, fire lines]; plant biomass must be significant). Re-occurring impacts are placed here.</t>
  </si>
</sst>
</file>

<file path=xl/styles.xml><?xml version="1.0" encoding="utf-8"?>
<styleSheet xmlns="http://schemas.openxmlformats.org/spreadsheetml/2006/main">
  <numFmts count="3">
    <numFmt numFmtId="43" formatCode="_(* #,##0.00_);_(* \(#,##0.00\);_(* &quot;-&quot;??_);_(@_)"/>
    <numFmt numFmtId="164" formatCode="0.0"/>
    <numFmt numFmtId="165" formatCode="_(* #,##0_);_(* \(#,##0\);_(* &quot;-&quot;??_);_(@_)"/>
  </numFmts>
  <fonts count="35">
    <font>
      <sz val="10"/>
      <name val="Arial"/>
    </font>
    <font>
      <sz val="9"/>
      <name val="Arial"/>
      <family val="2"/>
    </font>
    <font>
      <b/>
      <sz val="12"/>
      <name val="Arial"/>
      <family val="2"/>
    </font>
    <font>
      <b/>
      <sz val="10"/>
      <name val="Arial"/>
      <family val="2"/>
    </font>
    <font>
      <sz val="8"/>
      <name val="Arial"/>
      <family val="2"/>
    </font>
    <font>
      <sz val="10"/>
      <name val="Times New Roman"/>
      <family val="1"/>
    </font>
    <font>
      <b/>
      <sz val="10"/>
      <name val="Times New Roman"/>
      <family val="1"/>
    </font>
    <font>
      <sz val="9"/>
      <name val="Times New Roman"/>
      <family val="1"/>
    </font>
    <font>
      <vertAlign val="subscript"/>
      <sz val="9"/>
      <name val="Times New Roman"/>
      <family val="1"/>
    </font>
    <font>
      <i/>
      <sz val="9"/>
      <name val="Times New Roman"/>
      <family val="1"/>
    </font>
    <font>
      <b/>
      <sz val="9"/>
      <name val="Times New Roman"/>
      <family val="1"/>
    </font>
    <font>
      <sz val="9"/>
      <color indexed="8"/>
      <name val="Times New Roman"/>
      <family val="1"/>
    </font>
    <font>
      <sz val="10"/>
      <name val="Arial"/>
      <family val="2"/>
    </font>
    <font>
      <b/>
      <sz val="12"/>
      <name val="Times New Roman"/>
      <family val="1"/>
    </font>
    <font>
      <sz val="12"/>
      <name val="Arial"/>
      <family val="2"/>
    </font>
    <font>
      <sz val="8"/>
      <name val="Arial"/>
      <family val="2"/>
    </font>
    <font>
      <b/>
      <sz val="14"/>
      <name val="Arial"/>
      <family val="2"/>
    </font>
    <font>
      <b/>
      <i/>
      <sz val="14"/>
      <name val="Arial"/>
      <family val="2"/>
    </font>
    <font>
      <b/>
      <i/>
      <sz val="12"/>
      <name val="Arial"/>
      <family val="2"/>
    </font>
    <font>
      <i/>
      <sz val="12"/>
      <name val="Arial"/>
      <family val="2"/>
    </font>
    <font>
      <b/>
      <sz val="12"/>
      <color indexed="8"/>
      <name val="Arial"/>
      <family val="2"/>
    </font>
    <font>
      <vertAlign val="superscript"/>
      <sz val="12"/>
      <color indexed="8"/>
      <name val="Arial"/>
      <family val="2"/>
    </font>
    <font>
      <b/>
      <vertAlign val="superscript"/>
      <sz val="12"/>
      <color indexed="8"/>
      <name val="Arial"/>
      <family val="2"/>
    </font>
    <font>
      <sz val="12"/>
      <color indexed="8"/>
      <name val="Arial"/>
      <family val="2"/>
    </font>
    <font>
      <sz val="10"/>
      <color indexed="8"/>
      <name val="Arial"/>
      <family val="2"/>
    </font>
    <font>
      <sz val="10"/>
      <color indexed="8"/>
      <name val="Arial"/>
      <family val="2"/>
    </font>
    <font>
      <b/>
      <sz val="10"/>
      <color indexed="8"/>
      <name val="Arial"/>
      <family val="2"/>
    </font>
    <font>
      <b/>
      <sz val="10"/>
      <color indexed="8"/>
      <name val="Times New Roman"/>
      <family val="1"/>
    </font>
    <font>
      <b/>
      <sz val="9"/>
      <color indexed="8"/>
      <name val="Times New Roman"/>
      <family val="1"/>
    </font>
    <font>
      <vertAlign val="superscript"/>
      <sz val="9"/>
      <color indexed="8"/>
      <name val="Times New Roman"/>
      <family val="1"/>
    </font>
    <font>
      <sz val="10"/>
      <color indexed="8"/>
      <name val="Times New Roman"/>
      <family val="1"/>
    </font>
    <font>
      <sz val="12"/>
      <name val="Arial"/>
      <family val="2"/>
    </font>
    <font>
      <strike/>
      <sz val="12"/>
      <color indexed="10"/>
      <name val="Arial"/>
      <family val="2"/>
    </font>
    <font>
      <sz val="11"/>
      <name val="Arial"/>
      <family val="2"/>
    </font>
    <font>
      <b/>
      <sz val="11"/>
      <name val="Arial"/>
      <family val="2"/>
    </font>
  </fonts>
  <fills count="9">
    <fill>
      <patternFill patternType="none"/>
    </fill>
    <fill>
      <patternFill patternType="gray125"/>
    </fill>
    <fill>
      <patternFill patternType="solid">
        <fgColor indexed="44"/>
        <bgColor indexed="64"/>
      </patternFill>
    </fill>
    <fill>
      <patternFill patternType="solid">
        <fgColor indexed="13"/>
        <bgColor indexed="64"/>
      </patternFill>
    </fill>
    <fill>
      <patternFill patternType="solid">
        <fgColor indexed="43"/>
        <bgColor indexed="64"/>
      </patternFill>
    </fill>
    <fill>
      <patternFill patternType="solid">
        <fgColor indexed="47"/>
        <bgColor indexed="64"/>
      </patternFill>
    </fill>
    <fill>
      <patternFill patternType="solid">
        <fgColor indexed="31"/>
        <bgColor indexed="64"/>
      </patternFill>
    </fill>
    <fill>
      <patternFill patternType="solid">
        <fgColor indexed="26"/>
        <bgColor indexed="64"/>
      </patternFill>
    </fill>
    <fill>
      <patternFill patternType="solid">
        <fgColor indexed="9"/>
        <bgColor indexed="64"/>
      </patternFill>
    </fill>
  </fills>
  <borders count="3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double">
        <color indexed="64"/>
      </bottom>
      <diagonal/>
    </border>
    <border>
      <left/>
      <right style="thin">
        <color indexed="64"/>
      </right>
      <top/>
      <bottom style="double">
        <color indexed="64"/>
      </bottom>
      <diagonal/>
    </border>
    <border>
      <left/>
      <right/>
      <top/>
      <bottom style="medium">
        <color indexed="64"/>
      </bottom>
      <diagonal/>
    </border>
    <border>
      <left/>
      <right/>
      <top style="thin">
        <color indexed="64"/>
      </top>
      <bottom style="thin">
        <color indexed="64"/>
      </bottom>
      <diagonal/>
    </border>
    <border>
      <left style="thin">
        <color indexed="64"/>
      </left>
      <right style="thin">
        <color indexed="64"/>
      </right>
      <top style="double">
        <color indexed="64"/>
      </top>
      <bottom style="thin">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bottom/>
      <diagonal/>
    </border>
    <border>
      <left/>
      <right style="thin">
        <color indexed="64"/>
      </right>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double">
        <color indexed="64"/>
      </bottom>
      <diagonal/>
    </border>
    <border>
      <left/>
      <right/>
      <top/>
      <bottom style="double">
        <color indexed="64"/>
      </bottom>
      <diagonal/>
    </border>
    <border>
      <left style="thin">
        <color indexed="64"/>
      </left>
      <right/>
      <top style="medium">
        <color indexed="64"/>
      </top>
      <bottom style="medium">
        <color indexed="64"/>
      </bottom>
      <diagonal/>
    </border>
  </borders>
  <cellStyleXfs count="2">
    <xf numFmtId="0" fontId="0" fillId="0" borderId="0"/>
    <xf numFmtId="43" fontId="12" fillId="0" borderId="0" applyFont="0" applyFill="0" applyBorder="0" applyAlignment="0" applyProtection="0"/>
  </cellStyleXfs>
  <cellXfs count="261">
    <xf numFmtId="0" fontId="0" fillId="0" borderId="0" xfId="0"/>
    <xf numFmtId="0" fontId="5" fillId="0" borderId="0" xfId="0" applyFont="1"/>
    <xf numFmtId="0" fontId="7" fillId="0" borderId="0" xfId="0" applyFont="1"/>
    <xf numFmtId="0" fontId="7" fillId="0" borderId="1" xfId="0" applyFont="1" applyBorder="1"/>
    <xf numFmtId="0" fontId="7" fillId="2" borderId="1" xfId="0" applyFont="1" applyFill="1" applyBorder="1"/>
    <xf numFmtId="0" fontId="7" fillId="0" borderId="1" xfId="0" applyFont="1" applyBorder="1" applyAlignment="1">
      <alignment vertical="top" wrapText="1"/>
    </xf>
    <xf numFmtId="0" fontId="7" fillId="0" borderId="2" xfId="0" applyFont="1" applyBorder="1" applyAlignment="1">
      <alignment vertical="top" wrapText="1"/>
    </xf>
    <xf numFmtId="0" fontId="7" fillId="0" borderId="1" xfId="0" applyFont="1" applyBorder="1" applyAlignment="1">
      <alignment horizontal="center" vertical="top"/>
    </xf>
    <xf numFmtId="0" fontId="7" fillId="0" borderId="1" xfId="0" applyFont="1" applyBorder="1" applyAlignment="1">
      <alignment horizontal="left" vertical="top" wrapText="1"/>
    </xf>
    <xf numFmtId="0" fontId="7" fillId="0" borderId="0" xfId="0" applyFont="1" applyFill="1"/>
    <xf numFmtId="0" fontId="7" fillId="0" borderId="1" xfId="0" applyFont="1" applyFill="1" applyBorder="1"/>
    <xf numFmtId="0" fontId="0" fillId="0" borderId="0" xfId="0" applyAlignment="1">
      <alignment vertical="top" wrapText="1"/>
    </xf>
    <xf numFmtId="0" fontId="7" fillId="0" borderId="1" xfId="0" applyFont="1" applyBorder="1" applyAlignment="1">
      <alignment horizontal="left" vertical="top"/>
    </xf>
    <xf numFmtId="0" fontId="3" fillId="0" borderId="0" xfId="0" applyFont="1" applyFill="1"/>
    <xf numFmtId="0" fontId="7" fillId="0" borderId="2" xfId="0" applyFont="1" applyBorder="1" applyAlignment="1">
      <alignment horizontal="left" vertical="top"/>
    </xf>
    <xf numFmtId="0" fontId="7" fillId="0" borderId="0" xfId="0" applyFont="1" applyAlignment="1">
      <alignment horizontal="left" vertical="top"/>
    </xf>
    <xf numFmtId="0" fontId="7" fillId="2" borderId="1" xfId="0" applyFont="1" applyFill="1" applyBorder="1" applyAlignment="1">
      <alignment horizontal="left" vertical="top" wrapText="1"/>
    </xf>
    <xf numFmtId="0" fontId="7" fillId="0" borderId="2" xfId="0" applyFont="1" applyBorder="1" applyAlignment="1">
      <alignment horizontal="left" vertical="top" wrapText="1"/>
    </xf>
    <xf numFmtId="0" fontId="7" fillId="0" borderId="1" xfId="0" applyFont="1" applyBorder="1" applyAlignment="1">
      <alignment horizontal="center" vertical="top" wrapText="1"/>
    </xf>
    <xf numFmtId="0" fontId="7" fillId="0" borderId="0" xfId="0" applyFont="1" applyAlignment="1">
      <alignment horizontal="left" vertical="top" wrapText="1"/>
    </xf>
    <xf numFmtId="0" fontId="7" fillId="0" borderId="3" xfId="0" applyFont="1" applyBorder="1" applyAlignment="1">
      <alignment horizontal="left" vertical="top" wrapText="1"/>
    </xf>
    <xf numFmtId="0" fontId="7" fillId="0" borderId="1" xfId="0" applyFont="1" applyFill="1" applyBorder="1" applyAlignment="1">
      <alignment vertical="center"/>
    </xf>
    <xf numFmtId="0" fontId="7" fillId="0" borderId="0" xfId="0" applyFont="1" applyAlignment="1">
      <alignment vertical="center"/>
    </xf>
    <xf numFmtId="0" fontId="7" fillId="0" borderId="1" xfId="0" applyFont="1" applyFill="1" applyBorder="1" applyAlignment="1">
      <alignment vertical="top" wrapText="1"/>
    </xf>
    <xf numFmtId="0" fontId="11" fillId="0" borderId="1" xfId="0" applyFont="1" applyBorder="1" applyAlignment="1">
      <alignment horizontal="left" vertical="top" wrapText="1"/>
    </xf>
    <xf numFmtId="0" fontId="14" fillId="0" borderId="0" xfId="0" applyFont="1"/>
    <xf numFmtId="0" fontId="14" fillId="0" borderId="0" xfId="0" applyFont="1" applyAlignment="1">
      <alignment horizontal="center"/>
    </xf>
    <xf numFmtId="0" fontId="14" fillId="0" borderId="0" xfId="0" applyFont="1" applyFill="1" applyBorder="1"/>
    <xf numFmtId="0" fontId="14" fillId="0" borderId="0" xfId="0" applyFont="1" applyFill="1" applyBorder="1" applyAlignment="1">
      <alignment horizontal="center"/>
    </xf>
    <xf numFmtId="0" fontId="14" fillId="0" borderId="0" xfId="0" applyFont="1" applyAlignment="1">
      <alignment vertical="center" wrapText="1"/>
    </xf>
    <xf numFmtId="0" fontId="14" fillId="0" borderId="0" xfId="0" applyFont="1" applyBorder="1"/>
    <xf numFmtId="0" fontId="14" fillId="0" borderId="0" xfId="0" applyFont="1" applyFill="1" applyBorder="1" applyAlignment="1">
      <alignment vertical="center" wrapText="1"/>
    </xf>
    <xf numFmtId="1" fontId="0" fillId="0" borderId="4" xfId="0" applyNumberFormat="1" applyBorder="1"/>
    <xf numFmtId="165" fontId="0" fillId="0" borderId="4" xfId="1" applyNumberFormat="1" applyFont="1" applyBorder="1"/>
    <xf numFmtId="1" fontId="0" fillId="0" borderId="5" xfId="0" applyNumberFormat="1" applyBorder="1"/>
    <xf numFmtId="165" fontId="0" fillId="0" borderId="5" xfId="1" applyNumberFormat="1" applyFont="1" applyBorder="1"/>
    <xf numFmtId="1" fontId="0" fillId="0" borderId="6" xfId="0" applyNumberFormat="1" applyBorder="1"/>
    <xf numFmtId="165" fontId="0" fillId="0" borderId="6" xfId="1" applyNumberFormat="1" applyFont="1" applyBorder="1"/>
    <xf numFmtId="1" fontId="0" fillId="0" borderId="1" xfId="0" applyNumberFormat="1" applyBorder="1"/>
    <xf numFmtId="165" fontId="0" fillId="0" borderId="1" xfId="1" applyNumberFormat="1" applyFont="1" applyBorder="1"/>
    <xf numFmtId="0" fontId="2" fillId="3" borderId="7" xfId="0" applyFont="1" applyFill="1" applyBorder="1" applyAlignment="1">
      <alignment horizontal="center"/>
    </xf>
    <xf numFmtId="164" fontId="2" fillId="3" borderId="8" xfId="0" applyNumberFormat="1" applyFont="1" applyFill="1" applyBorder="1" applyAlignment="1">
      <alignment horizontal="center"/>
    </xf>
    <xf numFmtId="0" fontId="3" fillId="0" borderId="0" xfId="0" applyFont="1" applyFill="1" applyAlignment="1">
      <alignment horizontal="center" vertical="center"/>
    </xf>
    <xf numFmtId="0" fontId="7" fillId="2" borderId="1" xfId="0" applyFont="1" applyFill="1" applyBorder="1" applyAlignment="1">
      <alignment vertical="top" wrapText="1"/>
    </xf>
    <xf numFmtId="0" fontId="5" fillId="0" borderId="1" xfId="0" applyFont="1" applyBorder="1" applyAlignment="1">
      <alignment horizontal="left" vertical="top" wrapText="1"/>
    </xf>
    <xf numFmtId="0" fontId="5" fillId="2" borderId="1" xfId="0" applyFont="1" applyFill="1" applyBorder="1" applyAlignment="1">
      <alignment vertical="top" wrapText="1"/>
    </xf>
    <xf numFmtId="0" fontId="7" fillId="0" borderId="1" xfId="0" applyFont="1" applyBorder="1" applyAlignment="1">
      <alignment vertical="center"/>
    </xf>
    <xf numFmtId="0" fontId="7" fillId="0" borderId="1" xfId="0" applyFont="1" applyBorder="1" applyAlignment="1">
      <alignment horizontal="center" vertical="center" wrapText="1"/>
    </xf>
    <xf numFmtId="164" fontId="7" fillId="4" borderId="1" xfId="0" applyNumberFormat="1" applyFont="1" applyFill="1" applyBorder="1" applyAlignment="1">
      <alignment horizontal="center" vertical="center" wrapText="1"/>
    </xf>
    <xf numFmtId="0" fontId="7" fillId="0" borderId="1" xfId="0" applyFont="1" applyFill="1" applyBorder="1" applyAlignment="1">
      <alignment horizontal="center" vertical="center" wrapText="1"/>
    </xf>
    <xf numFmtId="0" fontId="0" fillId="0" borderId="0" xfId="0" applyAlignment="1">
      <alignment horizontal="center" vertical="center" wrapText="1"/>
    </xf>
    <xf numFmtId="164" fontId="10" fillId="5" borderId="1" xfId="0" applyNumberFormat="1" applyFont="1" applyFill="1" applyBorder="1" applyAlignment="1">
      <alignment horizontal="center" vertical="center" wrapText="1"/>
    </xf>
    <xf numFmtId="0" fontId="7" fillId="4" borderId="1" xfId="0" applyFont="1" applyFill="1" applyBorder="1" applyAlignment="1">
      <alignment horizontal="center" vertical="center" wrapText="1"/>
    </xf>
    <xf numFmtId="0" fontId="7" fillId="3" borderId="1" xfId="0" applyFont="1" applyFill="1" applyBorder="1" applyAlignment="1">
      <alignment horizontal="center" vertical="center" wrapText="1"/>
    </xf>
    <xf numFmtId="164" fontId="7" fillId="3" borderId="1" xfId="0" applyNumberFormat="1" applyFont="1" applyFill="1" applyBorder="1" applyAlignment="1">
      <alignment horizontal="center" vertical="center" wrapText="1"/>
    </xf>
    <xf numFmtId="0" fontId="7" fillId="0" borderId="0" xfId="0" applyFont="1" applyAlignment="1">
      <alignment horizontal="center" vertical="center" wrapText="1"/>
    </xf>
    <xf numFmtId="0" fontId="14" fillId="0" borderId="0" xfId="0" applyFont="1" applyAlignment="1"/>
    <xf numFmtId="0" fontId="3" fillId="6" borderId="1" xfId="0" applyFont="1" applyFill="1" applyBorder="1" applyAlignment="1">
      <alignment horizontal="center" vertical="top" wrapText="1"/>
    </xf>
    <xf numFmtId="0" fontId="3" fillId="6" borderId="1" xfId="0" applyFont="1" applyFill="1" applyBorder="1" applyAlignment="1">
      <alignment horizontal="left" vertical="top" wrapText="1"/>
    </xf>
    <xf numFmtId="0" fontId="3" fillId="6" borderId="9" xfId="0" applyFont="1" applyFill="1" applyBorder="1" applyAlignment="1">
      <alignment horizontal="center" vertical="center" wrapText="1"/>
    </xf>
    <xf numFmtId="0" fontId="3" fillId="6" borderId="10" xfId="0" applyFont="1" applyFill="1" applyBorder="1" applyAlignment="1">
      <alignment horizontal="center" vertical="center" wrapText="1"/>
    </xf>
    <xf numFmtId="0" fontId="7" fillId="6" borderId="1" xfId="0" applyFont="1" applyFill="1" applyBorder="1" applyAlignment="1">
      <alignment horizontal="center" vertical="center" wrapText="1"/>
    </xf>
    <xf numFmtId="0" fontId="7" fillId="6" borderId="1" xfId="0" applyFont="1" applyFill="1" applyBorder="1" applyAlignment="1">
      <alignment vertical="center" wrapText="1"/>
    </xf>
    <xf numFmtId="0" fontId="2" fillId="6" borderId="4" xfId="0" applyFont="1" applyFill="1" applyBorder="1" applyAlignment="1">
      <alignment horizontal="center" vertical="center" wrapText="1"/>
    </xf>
    <xf numFmtId="1" fontId="0" fillId="0" borderId="4" xfId="0" applyNumberFormat="1" applyBorder="1" applyAlignment="1">
      <alignment horizontal="center"/>
    </xf>
    <xf numFmtId="1" fontId="0" fillId="0" borderId="5" xfId="0" applyNumberFormat="1" applyBorder="1" applyAlignment="1">
      <alignment horizontal="center"/>
    </xf>
    <xf numFmtId="1" fontId="0" fillId="0" borderId="6" xfId="0" applyNumberFormat="1" applyBorder="1" applyAlignment="1">
      <alignment horizontal="center"/>
    </xf>
    <xf numFmtId="1" fontId="0" fillId="0" borderId="1" xfId="0" applyNumberFormat="1" applyBorder="1" applyAlignment="1">
      <alignment horizontal="center"/>
    </xf>
    <xf numFmtId="164" fontId="2" fillId="3" borderId="1" xfId="0" applyNumberFormat="1" applyFont="1" applyFill="1" applyBorder="1" applyAlignment="1">
      <alignment horizontal="center" vertical="center" wrapText="1"/>
    </xf>
    <xf numFmtId="0" fontId="16" fillId="0" borderId="0" xfId="0" applyFont="1"/>
    <xf numFmtId="0" fontId="16" fillId="0" borderId="0" xfId="0" applyFont="1" applyAlignment="1">
      <alignment horizontal="center"/>
    </xf>
    <xf numFmtId="0" fontId="17" fillId="0" borderId="0" xfId="0" applyFont="1"/>
    <xf numFmtId="0" fontId="16" fillId="0" borderId="0" xfId="0" applyFont="1" applyAlignment="1">
      <alignment horizontal="right"/>
    </xf>
    <xf numFmtId="0" fontId="14" fillId="0" borderId="0" xfId="0" applyFont="1" applyAlignment="1">
      <alignment horizontal="right"/>
    </xf>
    <xf numFmtId="0" fontId="14" fillId="0" borderId="0" xfId="0" applyFont="1" applyAlignment="1">
      <alignment horizontal="left" vertical="center"/>
    </xf>
    <xf numFmtId="0" fontId="16" fillId="0" borderId="11" xfId="0" applyFont="1" applyBorder="1" applyAlignment="1">
      <alignment horizontal="right"/>
    </xf>
    <xf numFmtId="49" fontId="16" fillId="0" borderId="0" xfId="0" applyNumberFormat="1" applyFont="1" applyAlignment="1">
      <alignment horizontal="right"/>
    </xf>
    <xf numFmtId="0" fontId="16" fillId="0" borderId="11" xfId="0" applyFont="1" applyBorder="1"/>
    <xf numFmtId="0" fontId="16" fillId="0" borderId="11" xfId="0" applyFont="1" applyBorder="1" applyAlignment="1">
      <alignment horizontal="center"/>
    </xf>
    <xf numFmtId="0" fontId="14" fillId="0" borderId="11" xfId="0" applyFont="1" applyBorder="1"/>
    <xf numFmtId="0" fontId="2" fillId="0" borderId="0" xfId="0" applyFont="1" applyFill="1" applyBorder="1" applyAlignment="1">
      <alignment horizontal="center"/>
    </xf>
    <xf numFmtId="164" fontId="2" fillId="0" borderId="0" xfId="0" applyNumberFormat="1" applyFont="1" applyFill="1" applyBorder="1" applyAlignment="1">
      <alignment horizontal="center"/>
    </xf>
    <xf numFmtId="0" fontId="14" fillId="0" borderId="11" xfId="0" applyFont="1" applyFill="1" applyBorder="1"/>
    <xf numFmtId="0" fontId="14" fillId="0" borderId="11" xfId="0" applyFont="1" applyBorder="1" applyAlignment="1">
      <alignment horizontal="center"/>
    </xf>
    <xf numFmtId="164" fontId="2" fillId="0" borderId="1" xfId="0" applyNumberFormat="1" applyFont="1" applyBorder="1" applyAlignment="1">
      <alignment horizontal="center"/>
    </xf>
    <xf numFmtId="0" fontId="2" fillId="0" borderId="1" xfId="0" applyFont="1" applyBorder="1" applyAlignment="1">
      <alignment horizontal="center"/>
    </xf>
    <xf numFmtId="0" fontId="2" fillId="0" borderId="6" xfId="0" applyFont="1" applyBorder="1"/>
    <xf numFmtId="164" fontId="2" fillId="3" borderId="1" xfId="0" applyNumberFormat="1" applyFont="1" applyFill="1" applyBorder="1" applyAlignment="1">
      <alignment horizontal="center"/>
    </xf>
    <xf numFmtId="0" fontId="2" fillId="0" borderId="0" xfId="0" applyFont="1"/>
    <xf numFmtId="0" fontId="18" fillId="0" borderId="0" xfId="0" applyFont="1"/>
    <xf numFmtId="164" fontId="13" fillId="3" borderId="5" xfId="0" applyNumberFormat="1" applyFont="1" applyFill="1" applyBorder="1" applyAlignment="1">
      <alignment horizontal="center" vertical="center" wrapText="1"/>
    </xf>
    <xf numFmtId="0" fontId="7" fillId="7" borderId="5" xfId="0" applyFont="1" applyFill="1" applyBorder="1" applyAlignment="1">
      <alignment vertical="top" wrapText="1"/>
    </xf>
    <xf numFmtId="0" fontId="12" fillId="0" borderId="5" xfId="0" applyFont="1" applyBorder="1" applyAlignment="1">
      <alignment horizontal="center"/>
    </xf>
    <xf numFmtId="0" fontId="12" fillId="0" borderId="6" xfId="0" applyFont="1" applyBorder="1" applyAlignment="1">
      <alignment horizontal="center"/>
    </xf>
    <xf numFmtId="0" fontId="12" fillId="0" borderId="1" xfId="0" applyFont="1" applyBorder="1" applyAlignment="1">
      <alignment horizontal="center"/>
    </xf>
    <xf numFmtId="49" fontId="2" fillId="0" borderId="0" xfId="0" applyNumberFormat="1" applyFont="1" applyAlignment="1">
      <alignment horizontal="right"/>
    </xf>
    <xf numFmtId="0" fontId="12" fillId="0" borderId="5" xfId="0" applyFont="1" applyBorder="1" applyAlignment="1">
      <alignment horizontal="left"/>
    </xf>
    <xf numFmtId="0" fontId="12" fillId="0" borderId="6" xfId="0" applyFont="1" applyBorder="1" applyAlignment="1">
      <alignment horizontal="left"/>
    </xf>
    <xf numFmtId="0" fontId="12" fillId="0" borderId="1" xfId="0" applyFont="1" applyBorder="1" applyAlignment="1">
      <alignment horizontal="left"/>
    </xf>
    <xf numFmtId="164" fontId="2" fillId="3" borderId="5" xfId="0" applyNumberFormat="1" applyFont="1" applyFill="1" applyBorder="1" applyAlignment="1">
      <alignment horizontal="center"/>
    </xf>
    <xf numFmtId="0" fontId="20" fillId="6" borderId="4" xfId="0" applyFont="1" applyFill="1" applyBorder="1" applyAlignment="1">
      <alignment horizontal="center" vertical="center" wrapText="1"/>
    </xf>
    <xf numFmtId="0" fontId="20" fillId="4" borderId="5" xfId="0" applyFont="1" applyFill="1" applyBorder="1"/>
    <xf numFmtId="0" fontId="20" fillId="4" borderId="5" xfId="0" applyFont="1" applyFill="1" applyBorder="1" applyAlignment="1">
      <alignment horizontal="center"/>
    </xf>
    <xf numFmtId="0" fontId="20" fillId="0" borderId="1" xfId="0" applyFont="1" applyFill="1" applyBorder="1"/>
    <xf numFmtId="0" fontId="20" fillId="0" borderId="1" xfId="0" applyFont="1" applyFill="1" applyBorder="1" applyAlignment="1">
      <alignment horizontal="center"/>
    </xf>
    <xf numFmtId="0" fontId="20" fillId="4" borderId="1" xfId="0" applyFont="1" applyFill="1" applyBorder="1"/>
    <xf numFmtId="0" fontId="20" fillId="4" borderId="1" xfId="0" applyFont="1" applyFill="1" applyBorder="1" applyAlignment="1">
      <alignment horizontal="center"/>
    </xf>
    <xf numFmtId="2" fontId="20" fillId="0" borderId="1" xfId="0" applyNumberFormat="1" applyFont="1" applyFill="1" applyBorder="1" applyAlignment="1">
      <alignment horizontal="center"/>
    </xf>
    <xf numFmtId="164" fontId="20" fillId="0" borderId="1" xfId="0" applyNumberFormat="1" applyFont="1" applyFill="1" applyBorder="1" applyAlignment="1">
      <alignment horizontal="center"/>
    </xf>
    <xf numFmtId="0" fontId="20" fillId="0" borderId="6" xfId="0" applyFont="1" applyFill="1" applyBorder="1"/>
    <xf numFmtId="0" fontId="20" fillId="0" borderId="6" xfId="0" applyFont="1" applyFill="1" applyBorder="1" applyAlignment="1">
      <alignment horizontal="center"/>
    </xf>
    <xf numFmtId="0" fontId="20" fillId="0" borderId="0" xfId="0" applyFont="1" applyFill="1" applyBorder="1"/>
    <xf numFmtId="0" fontId="20" fillId="0" borderId="0" xfId="0" applyFont="1" applyFill="1" applyBorder="1" applyAlignment="1">
      <alignment horizontal="center"/>
    </xf>
    <xf numFmtId="0" fontId="23" fillId="0" borderId="0" xfId="0" applyFont="1"/>
    <xf numFmtId="0" fontId="23" fillId="0" borderId="0" xfId="0" applyFont="1" applyAlignment="1">
      <alignment horizontal="center"/>
    </xf>
    <xf numFmtId="0" fontId="6" fillId="0" borderId="1" xfId="0" applyFont="1" applyFill="1" applyBorder="1"/>
    <xf numFmtId="0" fontId="6" fillId="2" borderId="1" xfId="0" applyFont="1" applyFill="1" applyBorder="1"/>
    <xf numFmtId="0" fontId="6" fillId="2" borderId="1" xfId="0" applyFont="1" applyFill="1" applyBorder="1" applyAlignment="1">
      <alignment horizontal="left"/>
    </xf>
    <xf numFmtId="0" fontId="6" fillId="2" borderId="2" xfId="0" applyFont="1" applyFill="1" applyBorder="1" applyAlignment="1">
      <alignment horizontal="left"/>
    </xf>
    <xf numFmtId="0" fontId="6" fillId="2" borderId="12" xfId="0" applyFont="1" applyFill="1" applyBorder="1" applyAlignment="1">
      <alignment horizontal="left"/>
    </xf>
    <xf numFmtId="0" fontId="6" fillId="2" borderId="3" xfId="0" applyFont="1" applyFill="1" applyBorder="1" applyAlignment="1">
      <alignment horizontal="left"/>
    </xf>
    <xf numFmtId="0" fontId="10" fillId="0" borderId="1" xfId="0" applyFont="1" applyFill="1" applyBorder="1" applyAlignment="1">
      <alignment vertical="center"/>
    </xf>
    <xf numFmtId="0" fontId="6" fillId="2" borderId="1" xfId="0" applyFont="1" applyFill="1" applyBorder="1" applyAlignment="1">
      <alignment vertical="center"/>
    </xf>
    <xf numFmtId="0" fontId="25" fillId="0" borderId="0" xfId="0" applyFont="1" applyAlignment="1">
      <alignment horizontal="center" vertical="top"/>
    </xf>
    <xf numFmtId="0" fontId="25" fillId="0" borderId="0" xfId="0" applyFont="1"/>
    <xf numFmtId="0" fontId="25" fillId="0" borderId="0" xfId="0" applyFont="1" applyAlignment="1">
      <alignment vertical="top" wrapText="1"/>
    </xf>
    <xf numFmtId="0" fontId="25" fillId="0" borderId="0" xfId="0" applyFont="1" applyAlignment="1">
      <alignment horizontal="left" vertical="top" wrapText="1"/>
    </xf>
    <xf numFmtId="0" fontId="26" fillId="6" borderId="9" xfId="0" applyFont="1" applyFill="1" applyBorder="1" applyAlignment="1">
      <alignment horizontal="center" vertical="center" wrapText="1"/>
    </xf>
    <xf numFmtId="0" fontId="26" fillId="6" borderId="10" xfId="0" applyFont="1" applyFill="1" applyBorder="1" applyAlignment="1">
      <alignment horizontal="center" vertical="center" wrapText="1"/>
    </xf>
    <xf numFmtId="164" fontId="27" fillId="7" borderId="13" xfId="0" applyNumberFormat="1" applyFont="1" applyFill="1" applyBorder="1" applyAlignment="1">
      <alignment horizontal="left" vertical="center"/>
    </xf>
    <xf numFmtId="0" fontId="27" fillId="0" borderId="1" xfId="0" applyFont="1" applyFill="1" applyBorder="1" applyAlignment="1">
      <alignment vertical="center"/>
    </xf>
    <xf numFmtId="0" fontId="27" fillId="2" borderId="1" xfId="0" applyFont="1" applyFill="1" applyBorder="1" applyAlignment="1">
      <alignment horizontal="center" vertical="center"/>
    </xf>
    <xf numFmtId="0" fontId="11" fillId="0" borderId="1" xfId="0" applyFont="1" applyFill="1" applyBorder="1" applyAlignment="1">
      <alignment vertical="center"/>
    </xf>
    <xf numFmtId="0" fontId="11" fillId="0" borderId="1" xfId="0" applyFont="1" applyFill="1" applyBorder="1" applyAlignment="1">
      <alignment horizontal="center" vertical="center"/>
    </xf>
    <xf numFmtId="0" fontId="11" fillId="0" borderId="1" xfId="0" applyFont="1" applyBorder="1"/>
    <xf numFmtId="0" fontId="11" fillId="0" borderId="1" xfId="0" applyFont="1" applyBorder="1" applyAlignment="1">
      <alignment horizontal="center" vertical="top"/>
    </xf>
    <xf numFmtId="0" fontId="11" fillId="0" borderId="1" xfId="0" applyFont="1" applyBorder="1" applyAlignment="1">
      <alignment vertical="top" wrapText="1"/>
    </xf>
    <xf numFmtId="0" fontId="11" fillId="0" borderId="2" xfId="0" applyFont="1" applyBorder="1" applyAlignment="1">
      <alignment horizontal="left" vertical="top" wrapText="1"/>
    </xf>
    <xf numFmtId="0" fontId="11" fillId="0" borderId="1" xfId="0" applyFont="1" applyBorder="1" applyAlignment="1">
      <alignment vertical="center"/>
    </xf>
    <xf numFmtId="0" fontId="11" fillId="0" borderId="1" xfId="0" applyFont="1" applyBorder="1" applyAlignment="1">
      <alignment horizontal="center" vertical="center"/>
    </xf>
    <xf numFmtId="0" fontId="11" fillId="0" borderId="1" xfId="0" applyFont="1" applyBorder="1" applyAlignment="1">
      <alignment vertical="top"/>
    </xf>
    <xf numFmtId="0" fontId="11" fillId="0" borderId="1" xfId="0" applyFont="1" applyFill="1" applyBorder="1"/>
    <xf numFmtId="0" fontId="11" fillId="0" borderId="1" xfId="0" applyFont="1" applyFill="1" applyBorder="1" applyAlignment="1">
      <alignment horizontal="center" vertical="top"/>
    </xf>
    <xf numFmtId="0" fontId="11" fillId="0" borderId="1" xfId="0" applyFont="1" applyFill="1" applyBorder="1" applyAlignment="1">
      <alignment vertical="top" wrapText="1"/>
    </xf>
    <xf numFmtId="0" fontId="11" fillId="0" borderId="1" xfId="0" applyFont="1" applyFill="1" applyBorder="1" applyAlignment="1">
      <alignment horizontal="left" vertical="top" wrapText="1"/>
    </xf>
    <xf numFmtId="0" fontId="11" fillId="0" borderId="0" xfId="0" applyFont="1" applyAlignment="1">
      <alignment wrapText="1"/>
    </xf>
    <xf numFmtId="0" fontId="11" fillId="0" borderId="0" xfId="0" applyFont="1" applyAlignment="1">
      <alignment vertical="top"/>
    </xf>
    <xf numFmtId="0" fontId="11" fillId="0" borderId="0" xfId="0" applyFont="1" applyAlignment="1">
      <alignment vertical="top" wrapText="1"/>
    </xf>
    <xf numFmtId="0" fontId="30" fillId="0" borderId="1" xfId="0" applyFont="1" applyBorder="1" applyAlignment="1">
      <alignment vertical="center"/>
    </xf>
    <xf numFmtId="0" fontId="2" fillId="6" borderId="4" xfId="0" applyFont="1" applyFill="1" applyBorder="1" applyAlignment="1">
      <alignment horizontal="center" vertical="center"/>
    </xf>
    <xf numFmtId="0" fontId="2" fillId="6" borderId="14" xfId="0" applyFont="1" applyFill="1" applyBorder="1" applyAlignment="1">
      <alignment horizontal="center" vertical="center" wrapText="1"/>
    </xf>
    <xf numFmtId="0" fontId="31" fillId="0" borderId="0" xfId="0" applyFont="1" applyAlignment="1">
      <alignment vertical="center"/>
    </xf>
    <xf numFmtId="0" fontId="3" fillId="4" borderId="15" xfId="0" applyFont="1" applyFill="1" applyBorder="1" applyAlignment="1"/>
    <xf numFmtId="0" fontId="3" fillId="4" borderId="16" xfId="0" applyFont="1" applyFill="1" applyBorder="1" applyAlignment="1"/>
    <xf numFmtId="0" fontId="3" fillId="4" borderId="17" xfId="0" applyFont="1" applyFill="1" applyBorder="1" applyAlignment="1"/>
    <xf numFmtId="164" fontId="3" fillId="3" borderId="1" xfId="0" applyNumberFormat="1" applyFont="1" applyFill="1" applyBorder="1" applyAlignment="1">
      <alignment horizontal="center"/>
    </xf>
    <xf numFmtId="0" fontId="3" fillId="4" borderId="18" xfId="0" applyFont="1" applyFill="1" applyBorder="1" applyAlignment="1">
      <alignment horizontal="center" vertical="center" wrapText="1"/>
    </xf>
    <xf numFmtId="0" fontId="3" fillId="4" borderId="19" xfId="0" applyFont="1" applyFill="1" applyBorder="1" applyAlignment="1">
      <alignment horizontal="center" vertical="center" wrapText="1"/>
    </xf>
    <xf numFmtId="0" fontId="31" fillId="0" borderId="0" xfId="0" applyFont="1"/>
    <xf numFmtId="0" fontId="3" fillId="8" borderId="1" xfId="0" applyFont="1" applyFill="1" applyBorder="1" applyAlignment="1">
      <alignment vertical="center"/>
    </xf>
    <xf numFmtId="0" fontId="3" fillId="2" borderId="2" xfId="0" applyFont="1" applyFill="1" applyBorder="1" applyAlignment="1">
      <alignment vertical="center"/>
    </xf>
    <xf numFmtId="0" fontId="3" fillId="2" borderId="12" xfId="0" applyFont="1" applyFill="1" applyBorder="1" applyAlignment="1">
      <alignment vertical="center"/>
    </xf>
    <xf numFmtId="0" fontId="3" fillId="2" borderId="3" xfId="0" applyFont="1" applyFill="1" applyBorder="1" applyAlignment="1">
      <alignment vertical="center"/>
    </xf>
    <xf numFmtId="164" fontId="3" fillId="2" borderId="1" xfId="0" applyNumberFormat="1" applyFont="1" applyFill="1" applyBorder="1" applyAlignment="1">
      <alignment horizontal="center" vertical="center"/>
    </xf>
    <xf numFmtId="0" fontId="3" fillId="2" borderId="1" xfId="0" applyFont="1" applyFill="1" applyBorder="1" applyAlignment="1">
      <alignment horizontal="center" vertical="center" wrapText="1"/>
    </xf>
    <xf numFmtId="0" fontId="14" fillId="0" borderId="1" xfId="0" applyFont="1" applyFill="1" applyBorder="1" applyAlignment="1">
      <alignment vertical="center"/>
    </xf>
    <xf numFmtId="0" fontId="12" fillId="0" borderId="1" xfId="0" applyFont="1" applyFill="1" applyBorder="1" applyAlignment="1">
      <alignment horizontal="center" vertical="center"/>
    </xf>
    <xf numFmtId="0" fontId="1" fillId="0" borderId="1" xfId="0" applyFont="1" applyBorder="1" applyAlignment="1">
      <alignment horizontal="left" vertical="top" wrapText="1"/>
    </xf>
    <xf numFmtId="0" fontId="31" fillId="0" borderId="0" xfId="0" applyFont="1" applyFill="1"/>
    <xf numFmtId="0" fontId="12" fillId="0" borderId="1" xfId="0" applyFont="1" applyBorder="1" applyAlignment="1">
      <alignment horizontal="center" vertical="center"/>
    </xf>
    <xf numFmtId="0" fontId="3" fillId="2" borderId="1" xfId="0" applyFont="1" applyFill="1" applyBorder="1" applyAlignment="1">
      <alignment horizontal="left" vertical="top" wrapText="1"/>
    </xf>
    <xf numFmtId="0" fontId="14" fillId="0" borderId="11" xfId="0" applyFont="1" applyFill="1" applyBorder="1" applyAlignment="1">
      <alignment vertical="center"/>
    </xf>
    <xf numFmtId="164" fontId="1" fillId="0" borderId="20" xfId="0" applyNumberFormat="1" applyFont="1" applyFill="1" applyBorder="1" applyAlignment="1">
      <alignment horizontal="center" vertical="center"/>
    </xf>
    <xf numFmtId="0" fontId="12" fillId="0" borderId="21" xfId="0" applyFont="1" applyFill="1" applyBorder="1" applyAlignment="1">
      <alignment horizontal="center" vertical="center"/>
    </xf>
    <xf numFmtId="0" fontId="1" fillId="0" borderId="21" xfId="0" applyFont="1" applyBorder="1" applyAlignment="1">
      <alignment horizontal="left" vertical="top" wrapText="1"/>
    </xf>
    <xf numFmtId="1" fontId="3" fillId="6" borderId="4" xfId="0" applyNumberFormat="1" applyFont="1" applyFill="1" applyBorder="1" applyAlignment="1">
      <alignment horizontal="center" vertical="center" wrapText="1"/>
    </xf>
    <xf numFmtId="0" fontId="3" fillId="6" borderId="4" xfId="0" applyFont="1" applyFill="1" applyBorder="1" applyAlignment="1">
      <alignment horizontal="center" vertical="center" wrapText="1"/>
    </xf>
    <xf numFmtId="0" fontId="31" fillId="0" borderId="0" xfId="0" applyFont="1" applyAlignment="1">
      <alignment vertical="center" wrapText="1"/>
    </xf>
    <xf numFmtId="0" fontId="12" fillId="0" borderId="0" xfId="0" applyFont="1"/>
    <xf numFmtId="0" fontId="12" fillId="0" borderId="0" xfId="0" applyFont="1" applyAlignment="1">
      <alignment vertical="center" wrapText="1"/>
    </xf>
    <xf numFmtId="0" fontId="12" fillId="0" borderId="0" xfId="0" applyFont="1" applyAlignment="1">
      <alignment horizontal="center"/>
    </xf>
    <xf numFmtId="0" fontId="33" fillId="0" borderId="0" xfId="0" applyFont="1" applyBorder="1"/>
    <xf numFmtId="0" fontId="33" fillId="0" borderId="0" xfId="0" applyFont="1"/>
    <xf numFmtId="0" fontId="12" fillId="0" borderId="4" xfId="0" applyFont="1" applyBorder="1" applyAlignment="1">
      <alignment horizontal="center"/>
    </xf>
    <xf numFmtId="0" fontId="12" fillId="0" borderId="4" xfId="0" applyFont="1" applyBorder="1" applyAlignment="1">
      <alignment horizontal="left"/>
    </xf>
    <xf numFmtId="164" fontId="6" fillId="7" borderId="13" xfId="0" applyNumberFormat="1" applyFont="1" applyFill="1" applyBorder="1" applyAlignment="1">
      <alignment horizontal="left" vertical="center"/>
    </xf>
    <xf numFmtId="0" fontId="6" fillId="7" borderId="13" xfId="0" applyFont="1" applyFill="1" applyBorder="1" applyAlignment="1">
      <alignment vertical="center"/>
    </xf>
    <xf numFmtId="0" fontId="6" fillId="7" borderId="22" xfId="0" applyFont="1" applyFill="1" applyBorder="1" applyAlignment="1">
      <alignment vertical="center"/>
    </xf>
    <xf numFmtId="0" fontId="6" fillId="7" borderId="23" xfId="0" applyFont="1" applyFill="1" applyBorder="1" applyAlignment="1">
      <alignment vertical="center"/>
    </xf>
    <xf numFmtId="0" fontId="6" fillId="7" borderId="24" xfId="0" applyFont="1" applyFill="1" applyBorder="1" applyAlignment="1">
      <alignment vertical="center"/>
    </xf>
    <xf numFmtId="0" fontId="7" fillId="7" borderId="5" xfId="0" applyFont="1" applyFill="1" applyBorder="1" applyAlignment="1">
      <alignment horizontal="left" vertical="center" wrapText="1"/>
    </xf>
    <xf numFmtId="0" fontId="7" fillId="0" borderId="0" xfId="0" applyFont="1" applyFill="1" applyAlignment="1">
      <alignment vertical="center"/>
    </xf>
    <xf numFmtId="0" fontId="34" fillId="0" borderId="0" xfId="0" applyFont="1" applyAlignment="1">
      <alignment horizontal="center"/>
    </xf>
    <xf numFmtId="0" fontId="18" fillId="0" borderId="0" xfId="0" applyFont="1" applyAlignment="1">
      <alignment vertical="center" wrapText="1"/>
    </xf>
    <xf numFmtId="0" fontId="14" fillId="0" borderId="0" xfId="0" applyNumberFormat="1" applyFont="1" applyAlignment="1">
      <alignment vertical="center" wrapText="1"/>
    </xf>
    <xf numFmtId="0" fontId="14" fillId="0" borderId="0" xfId="0" applyFont="1" applyFill="1" applyAlignment="1">
      <alignment vertical="center" wrapText="1"/>
    </xf>
    <xf numFmtId="0" fontId="2" fillId="6" borderId="2" xfId="0" applyFont="1" applyFill="1" applyBorder="1" applyAlignment="1">
      <alignment horizontal="center" vertical="top" wrapText="1"/>
    </xf>
    <xf numFmtId="0" fontId="2" fillId="6" borderId="12" xfId="0" applyFont="1" applyFill="1" applyBorder="1" applyAlignment="1">
      <alignment horizontal="center" vertical="top" wrapText="1"/>
    </xf>
    <xf numFmtId="0" fontId="2" fillId="6" borderId="3" xfId="0" applyFont="1" applyFill="1" applyBorder="1" applyAlignment="1">
      <alignment horizontal="center" vertical="top" wrapText="1"/>
    </xf>
    <xf numFmtId="0" fontId="2" fillId="6" borderId="25" xfId="0" applyFont="1" applyFill="1" applyBorder="1" applyAlignment="1">
      <alignment horizontal="center" vertical="center"/>
    </xf>
    <xf numFmtId="0" fontId="2" fillId="6" borderId="26" xfId="0" applyFont="1" applyFill="1" applyBorder="1" applyAlignment="1">
      <alignment horizontal="center" vertical="center"/>
    </xf>
    <xf numFmtId="0" fontId="2" fillId="6" borderId="27" xfId="0" applyFont="1" applyFill="1" applyBorder="1" applyAlignment="1">
      <alignment horizontal="center" vertical="center"/>
    </xf>
    <xf numFmtId="0" fontId="2" fillId="6" borderId="28" xfId="0" applyFont="1" applyFill="1" applyBorder="1" applyAlignment="1">
      <alignment horizontal="center" vertical="center"/>
    </xf>
    <xf numFmtId="0" fontId="2" fillId="6" borderId="29" xfId="0" applyFont="1" applyFill="1" applyBorder="1" applyAlignment="1">
      <alignment horizontal="center" vertical="center"/>
    </xf>
    <xf numFmtId="0" fontId="2" fillId="6" borderId="10" xfId="0" applyFont="1" applyFill="1" applyBorder="1" applyAlignment="1">
      <alignment horizontal="center" vertical="center"/>
    </xf>
    <xf numFmtId="0" fontId="7" fillId="0" borderId="2" xfId="0" applyFont="1" applyFill="1" applyBorder="1" applyAlignment="1">
      <alignment horizontal="left" vertical="center"/>
    </xf>
    <xf numFmtId="0" fontId="7" fillId="0" borderId="12" xfId="0" applyFont="1" applyFill="1" applyBorder="1" applyAlignment="1">
      <alignment horizontal="left" vertical="center"/>
    </xf>
    <xf numFmtId="0" fontId="7" fillId="0" borderId="3" xfId="0" applyFont="1" applyFill="1" applyBorder="1" applyAlignment="1">
      <alignment horizontal="left" vertical="center"/>
    </xf>
    <xf numFmtId="0" fontId="7" fillId="0" borderId="2" xfId="0" applyFont="1" applyBorder="1" applyAlignment="1">
      <alignment horizontal="left" vertical="center"/>
    </xf>
    <xf numFmtId="0" fontId="7" fillId="0" borderId="12" xfId="0" applyFont="1" applyBorder="1" applyAlignment="1">
      <alignment horizontal="left" vertical="center"/>
    </xf>
    <xf numFmtId="0" fontId="7" fillId="0" borderId="3" xfId="0" applyFont="1" applyBorder="1" applyAlignment="1">
      <alignment horizontal="left" vertical="center"/>
    </xf>
    <xf numFmtId="0" fontId="7" fillId="0" borderId="2" xfId="0" applyFont="1" applyBorder="1" applyAlignment="1">
      <alignment horizontal="left" vertical="center" wrapText="1"/>
    </xf>
    <xf numFmtId="0" fontId="7" fillId="0" borderId="12" xfId="0" applyFont="1" applyBorder="1" applyAlignment="1">
      <alignment horizontal="left" vertical="center" wrapText="1"/>
    </xf>
    <xf numFmtId="0" fontId="7" fillId="0" borderId="3" xfId="0" applyFont="1" applyBorder="1" applyAlignment="1">
      <alignment horizontal="left" vertical="center" wrapText="1"/>
    </xf>
    <xf numFmtId="0" fontId="7" fillId="0" borderId="2" xfId="0" applyFont="1" applyFill="1" applyBorder="1" applyAlignment="1">
      <alignment horizontal="left" vertical="center" wrapText="1"/>
    </xf>
    <xf numFmtId="0" fontId="7" fillId="0" borderId="12" xfId="0" applyFont="1" applyFill="1" applyBorder="1" applyAlignment="1">
      <alignment horizontal="left" vertical="center" wrapText="1"/>
    </xf>
    <xf numFmtId="0" fontId="7" fillId="0" borderId="3" xfId="0" applyFont="1" applyFill="1" applyBorder="1" applyAlignment="1">
      <alignment horizontal="left" vertical="center" wrapText="1"/>
    </xf>
    <xf numFmtId="0" fontId="6" fillId="2" borderId="2" xfId="0" applyFont="1" applyFill="1" applyBorder="1" applyAlignment="1">
      <alignment horizontal="left" vertical="center"/>
    </xf>
    <xf numFmtId="0" fontId="6" fillId="2" borderId="12" xfId="0" applyFont="1" applyFill="1" applyBorder="1" applyAlignment="1">
      <alignment horizontal="left" vertical="center"/>
    </xf>
    <xf numFmtId="0" fontId="6" fillId="2" borderId="3" xfId="0" applyFont="1" applyFill="1" applyBorder="1" applyAlignment="1">
      <alignment horizontal="left" vertical="center"/>
    </xf>
    <xf numFmtId="0" fontId="6" fillId="2" borderId="2" xfId="0" applyFont="1" applyFill="1" applyBorder="1" applyAlignment="1">
      <alignment horizontal="left" vertical="center" wrapText="1"/>
    </xf>
    <xf numFmtId="0" fontId="6" fillId="2" borderId="12" xfId="0" applyFont="1" applyFill="1" applyBorder="1" applyAlignment="1">
      <alignment horizontal="left" vertical="center" wrapText="1"/>
    </xf>
    <xf numFmtId="0" fontId="6" fillId="2" borderId="3" xfId="0" applyFont="1" applyFill="1" applyBorder="1" applyAlignment="1">
      <alignment horizontal="left" vertical="center" wrapText="1"/>
    </xf>
    <xf numFmtId="0" fontId="27" fillId="2" borderId="2" xfId="0" applyFont="1" applyFill="1" applyBorder="1" applyAlignment="1">
      <alignment horizontal="left" vertical="center"/>
    </xf>
    <xf numFmtId="0" fontId="27" fillId="2" borderId="12" xfId="0" applyFont="1" applyFill="1" applyBorder="1" applyAlignment="1">
      <alignment horizontal="left" vertical="center"/>
    </xf>
    <xf numFmtId="0" fontId="27" fillId="2" borderId="3" xfId="0" applyFont="1" applyFill="1" applyBorder="1" applyAlignment="1">
      <alignment horizontal="left" vertical="center"/>
    </xf>
    <xf numFmtId="0" fontId="11" fillId="0" borderId="2" xfId="0" applyFont="1" applyBorder="1" applyAlignment="1">
      <alignment horizontal="left" vertical="center" wrapText="1"/>
    </xf>
    <xf numFmtId="0" fontId="11" fillId="0" borderId="12" xfId="0" applyFont="1" applyBorder="1" applyAlignment="1">
      <alignment horizontal="left" vertical="center" wrapText="1"/>
    </xf>
    <xf numFmtId="0" fontId="11" fillId="0" borderId="3" xfId="0" applyFont="1" applyBorder="1" applyAlignment="1">
      <alignment horizontal="left" vertical="center" wrapText="1"/>
    </xf>
    <xf numFmtId="0" fontId="20" fillId="6" borderId="25" xfId="0" applyFont="1" applyFill="1" applyBorder="1" applyAlignment="1">
      <alignment horizontal="center" vertical="center"/>
    </xf>
    <xf numFmtId="0" fontId="20" fillId="6" borderId="26" xfId="0" applyFont="1" applyFill="1" applyBorder="1" applyAlignment="1">
      <alignment horizontal="center" vertical="center"/>
    </xf>
    <xf numFmtId="0" fontId="20" fillId="6" borderId="27" xfId="0" applyFont="1" applyFill="1" applyBorder="1" applyAlignment="1">
      <alignment horizontal="center" vertical="center"/>
    </xf>
    <xf numFmtId="0" fontId="20" fillId="6" borderId="28" xfId="0" applyFont="1" applyFill="1" applyBorder="1" applyAlignment="1">
      <alignment horizontal="center" vertical="center"/>
    </xf>
    <xf numFmtId="0" fontId="20" fillId="6" borderId="29" xfId="0" applyFont="1" applyFill="1" applyBorder="1" applyAlignment="1">
      <alignment horizontal="center" vertical="center"/>
    </xf>
    <xf numFmtId="0" fontId="20" fillId="6" borderId="10" xfId="0" applyFont="1" applyFill="1" applyBorder="1" applyAlignment="1">
      <alignment horizontal="center" vertical="center"/>
    </xf>
    <xf numFmtId="0" fontId="20" fillId="6" borderId="2" xfId="0" applyFont="1" applyFill="1" applyBorder="1" applyAlignment="1">
      <alignment horizontal="center" vertical="top" wrapText="1"/>
    </xf>
    <xf numFmtId="0" fontId="20" fillId="6" borderId="12" xfId="0" applyFont="1" applyFill="1" applyBorder="1" applyAlignment="1">
      <alignment horizontal="center" vertical="top" wrapText="1"/>
    </xf>
    <xf numFmtId="0" fontId="20" fillId="6" borderId="3" xfId="0" applyFont="1" applyFill="1" applyBorder="1" applyAlignment="1">
      <alignment horizontal="center" vertical="top" wrapText="1"/>
    </xf>
    <xf numFmtId="0" fontId="11" fillId="0" borderId="2" xfId="0" applyFont="1" applyBorder="1" applyAlignment="1">
      <alignment horizontal="left" vertical="top" wrapText="1"/>
    </xf>
    <xf numFmtId="0" fontId="25" fillId="0" borderId="3" xfId="0" applyFont="1" applyBorder="1" applyAlignment="1">
      <alignment horizontal="left" vertical="top" wrapText="1"/>
    </xf>
    <xf numFmtId="0" fontId="11" fillId="0" borderId="2" xfId="0" applyFont="1" applyFill="1" applyBorder="1" applyAlignment="1">
      <alignment horizontal="left" vertical="center"/>
    </xf>
    <xf numFmtId="0" fontId="11" fillId="0" borderId="12" xfId="0" applyFont="1" applyFill="1" applyBorder="1" applyAlignment="1">
      <alignment horizontal="left" vertical="center"/>
    </xf>
    <xf numFmtId="0" fontId="11" fillId="0" borderId="3" xfId="0" applyFont="1" applyFill="1" applyBorder="1" applyAlignment="1">
      <alignment horizontal="left" vertical="center"/>
    </xf>
    <xf numFmtId="0" fontId="27" fillId="2" borderId="2" xfId="0" applyFont="1" applyFill="1" applyBorder="1" applyAlignment="1">
      <alignment horizontal="left" vertical="center" wrapText="1"/>
    </xf>
    <xf numFmtId="0" fontId="27" fillId="2" borderId="12" xfId="0" applyFont="1" applyFill="1" applyBorder="1" applyAlignment="1">
      <alignment horizontal="left" vertical="center" wrapText="1"/>
    </xf>
    <xf numFmtId="0" fontId="27" fillId="2" borderId="3" xfId="0" applyFont="1" applyFill="1" applyBorder="1" applyAlignment="1">
      <alignment horizontal="left" vertical="center" wrapText="1"/>
    </xf>
    <xf numFmtId="0" fontId="11" fillId="0" borderId="2" xfId="0" applyFont="1" applyBorder="1" applyAlignment="1">
      <alignment horizontal="left" vertical="center"/>
    </xf>
    <xf numFmtId="0" fontId="11" fillId="0" borderId="12" xfId="0" applyFont="1" applyBorder="1" applyAlignment="1">
      <alignment horizontal="left" vertical="center"/>
    </xf>
    <xf numFmtId="0" fontId="11" fillId="0" borderId="3" xfId="0" applyFont="1" applyBorder="1" applyAlignment="1">
      <alignment horizontal="left" vertical="center"/>
    </xf>
    <xf numFmtId="0" fontId="27" fillId="7" borderId="22" xfId="0" applyFont="1" applyFill="1" applyBorder="1" applyAlignment="1">
      <alignment horizontal="left" vertical="center" wrapText="1"/>
    </xf>
    <xf numFmtId="0" fontId="27" fillId="7" borderId="23" xfId="0" applyFont="1" applyFill="1" applyBorder="1" applyAlignment="1">
      <alignment horizontal="left" vertical="center" wrapText="1"/>
    </xf>
    <xf numFmtId="0" fontId="27" fillId="7" borderId="24" xfId="0" applyFont="1" applyFill="1" applyBorder="1" applyAlignment="1">
      <alignment horizontal="left" vertical="center" wrapText="1"/>
    </xf>
    <xf numFmtId="0" fontId="33" fillId="0" borderId="0" xfId="0" applyFont="1" applyFill="1" applyBorder="1" applyAlignment="1">
      <alignment horizontal="left" vertical="center" wrapText="1"/>
    </xf>
    <xf numFmtId="0" fontId="33" fillId="0" borderId="0" xfId="0" applyFont="1" applyAlignment="1">
      <alignment horizontal="left" vertical="center" wrapText="1"/>
    </xf>
    <xf numFmtId="0" fontId="2" fillId="6" borderId="30" xfId="0" applyFont="1" applyFill="1" applyBorder="1" applyAlignment="1">
      <alignment horizontal="center" vertical="center" wrapText="1"/>
    </xf>
    <xf numFmtId="0" fontId="2" fillId="6" borderId="14" xfId="0" applyFont="1" applyFill="1" applyBorder="1" applyAlignment="1">
      <alignment horizontal="center" vertical="center" wrapText="1"/>
    </xf>
    <xf numFmtId="0" fontId="12" fillId="0" borderId="2" xfId="0" applyFont="1" applyFill="1" applyBorder="1" applyAlignment="1">
      <alignment horizontal="left" vertical="center" wrapText="1"/>
    </xf>
    <xf numFmtId="0" fontId="12" fillId="0" borderId="3" xfId="0" applyFont="1" applyFill="1" applyBorder="1" applyAlignment="1">
      <alignment horizontal="left" vertical="center" wrapText="1"/>
    </xf>
    <xf numFmtId="0" fontId="14" fillId="0" borderId="11" xfId="0" applyFont="1" applyFill="1" applyBorder="1" applyAlignment="1">
      <alignment horizontal="center" vertical="center" wrapText="1"/>
    </xf>
    <xf numFmtId="0" fontId="12" fillId="0" borderId="0" xfId="0" applyFont="1" applyAlignment="1">
      <alignment horizontal="left" vertical="center" wrapText="1"/>
    </xf>
    <xf numFmtId="0" fontId="12" fillId="0" borderId="0" xfId="0" applyFont="1" applyAlignment="1">
      <alignment horizontal="left" vertical="center"/>
    </xf>
  </cellXfs>
  <cellStyles count="2">
    <cellStyle name="Comma" xfId="1" builtinId="3"/>
    <cellStyle name="Normal" xfId="0" builtinId="0"/>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457200</xdr:colOff>
      <xdr:row>62</xdr:row>
      <xdr:rowOff>19050</xdr:rowOff>
    </xdr:to>
    <xdr:pic>
      <xdr:nvPicPr>
        <xdr:cNvPr id="1031" name="Picture 1" descr="ryw Centaurea calcitrapa"/>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7772400" cy="10058400"/>
        </a:xfrm>
        <a:prstGeom prst="rect">
          <a:avLst/>
        </a:prstGeom>
        <a:noFill/>
        <a:ln w="9525">
          <a:noFill/>
          <a:miter lim="800000"/>
          <a:headEnd/>
          <a:tailEnd/>
        </a:ln>
      </xdr:spPr>
    </xdr:pic>
    <xdr:clientData/>
  </xdr:twoCellAnchor>
  <xdr:twoCellAnchor>
    <xdr:from>
      <xdr:col>13</xdr:col>
      <xdr:colOff>0</xdr:colOff>
      <xdr:row>0</xdr:row>
      <xdr:rowOff>0</xdr:rowOff>
    </xdr:from>
    <xdr:to>
      <xdr:col>24</xdr:col>
      <xdr:colOff>523875</xdr:colOff>
      <xdr:row>57</xdr:row>
      <xdr:rowOff>123825</xdr:rowOff>
    </xdr:to>
    <xdr:pic>
      <xdr:nvPicPr>
        <xdr:cNvPr id="1032" name="Picture 8" descr="Centaurea calcitrapa"/>
        <xdr:cNvPicPr>
          <a:picLocks noChangeAspect="1" noChangeArrowheads="1"/>
        </xdr:cNvPicPr>
      </xdr:nvPicPr>
      <xdr:blipFill>
        <a:blip xmlns:r="http://schemas.openxmlformats.org/officeDocument/2006/relationships" r:embed="rId2" cstate="print"/>
        <a:srcRect/>
        <a:stretch>
          <a:fillRect/>
        </a:stretch>
      </xdr:blipFill>
      <xdr:spPr bwMode="auto">
        <a:xfrm>
          <a:off x="7924800" y="0"/>
          <a:ext cx="7229475" cy="9353550"/>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pageSetUpPr fitToPage="1"/>
  </sheetPr>
  <dimension ref="A1:I33"/>
  <sheetViews>
    <sheetView tabSelected="1" workbookViewId="0">
      <selection activeCell="B15" sqref="B15"/>
    </sheetView>
  </sheetViews>
  <sheetFormatPr defaultRowHeight="15"/>
  <cols>
    <col min="1" max="1" width="36.5703125" style="25" customWidth="1"/>
    <col min="2" max="2" width="77.28515625" style="25" customWidth="1"/>
    <col min="3" max="5" width="12.28515625" style="26" customWidth="1"/>
    <col min="6" max="6" width="9.140625" style="25"/>
    <col min="7" max="7" width="12.7109375" style="25" customWidth="1"/>
    <col min="8" max="16384" width="9.140625" style="25"/>
  </cols>
  <sheetData>
    <row r="1" spans="1:9" ht="18.75" thickBot="1">
      <c r="A1" s="77" t="s">
        <v>80</v>
      </c>
      <c r="B1" s="77" t="s">
        <v>81</v>
      </c>
      <c r="C1" s="78"/>
      <c r="D1" s="75"/>
      <c r="E1" s="75"/>
      <c r="F1" s="79"/>
      <c r="G1" s="75" t="s">
        <v>98</v>
      </c>
    </row>
    <row r="2" spans="1:9" ht="18.75">
      <c r="A2" s="71" t="s">
        <v>96</v>
      </c>
      <c r="B2" s="69" t="s">
        <v>97</v>
      </c>
      <c r="C2" s="70"/>
      <c r="D2" s="72"/>
      <c r="E2" s="72"/>
      <c r="G2" s="76" t="s">
        <v>99</v>
      </c>
    </row>
    <row r="3" spans="1:9" ht="16.5" customHeight="1">
      <c r="A3" s="71"/>
      <c r="B3" s="69"/>
      <c r="C3" s="70"/>
      <c r="D3" s="72"/>
      <c r="E3" s="72"/>
      <c r="G3" s="76"/>
    </row>
    <row r="4" spans="1:9" ht="17.25" customHeight="1" thickBot="1">
      <c r="A4" s="69"/>
      <c r="B4" s="69"/>
      <c r="C4" s="70"/>
      <c r="D4" s="70"/>
      <c r="E4" s="70"/>
    </row>
    <row r="5" spans="1:9" ht="16.5" thickBot="1">
      <c r="A5" s="40" t="s">
        <v>77</v>
      </c>
      <c r="B5" s="41">
        <f>G9+G14+G21</f>
        <v>2.8434866528673335</v>
      </c>
    </row>
    <row r="6" spans="1:9" ht="15.75">
      <c r="A6" s="80"/>
      <c r="B6" s="81"/>
    </row>
    <row r="7" spans="1:9" ht="15.75" thickBot="1">
      <c r="A7" s="82"/>
      <c r="B7" s="82"/>
      <c r="C7" s="83"/>
      <c r="D7" s="83"/>
      <c r="E7" s="83"/>
      <c r="F7" s="79"/>
      <c r="G7" s="79"/>
    </row>
    <row r="8" spans="1:9" ht="35.25" thickBot="1">
      <c r="A8" s="100" t="s">
        <v>2</v>
      </c>
      <c r="B8" s="100" t="s">
        <v>100</v>
      </c>
      <c r="C8" s="100" t="s">
        <v>318</v>
      </c>
      <c r="D8" s="100" t="s">
        <v>319</v>
      </c>
      <c r="E8" s="100" t="s">
        <v>320</v>
      </c>
      <c r="F8" s="100" t="s">
        <v>321</v>
      </c>
      <c r="G8" s="100" t="s">
        <v>322</v>
      </c>
    </row>
    <row r="9" spans="1:9" ht="15.75">
      <c r="A9" s="101" t="s">
        <v>421</v>
      </c>
      <c r="B9" s="101"/>
      <c r="C9" s="102">
        <v>0.6</v>
      </c>
      <c r="D9" s="102"/>
      <c r="E9" s="102">
        <v>10</v>
      </c>
      <c r="F9" s="99">
        <f>'Class 1'!K5</f>
        <v>0.75546666364479997</v>
      </c>
      <c r="G9" s="99">
        <f>F9*C9</f>
        <v>0.45327999818687997</v>
      </c>
    </row>
    <row r="10" spans="1:9" ht="15.75">
      <c r="A10" s="103"/>
      <c r="B10" s="103" t="s">
        <v>323</v>
      </c>
      <c r="C10" s="104"/>
      <c r="D10" s="104">
        <v>0.3</v>
      </c>
      <c r="E10" s="104">
        <v>3</v>
      </c>
      <c r="F10" s="84">
        <f>'Class 1'!K6</f>
        <v>9.99999996E-2</v>
      </c>
      <c r="G10" s="84"/>
    </row>
    <row r="11" spans="1:9" ht="15.75">
      <c r="A11" s="103"/>
      <c r="B11" s="103" t="s">
        <v>324</v>
      </c>
      <c r="C11" s="104"/>
      <c r="D11" s="104">
        <v>0.4</v>
      </c>
      <c r="E11" s="104">
        <v>4</v>
      </c>
      <c r="F11" s="84">
        <f>'Class 1'!K25</f>
        <v>0.35546666524480003</v>
      </c>
      <c r="G11" s="84"/>
      <c r="I11" s="30"/>
    </row>
    <row r="12" spans="1:9" ht="15.75">
      <c r="A12" s="103"/>
      <c r="B12" s="103" t="s">
        <v>325</v>
      </c>
      <c r="C12" s="104"/>
      <c r="D12" s="104">
        <v>0.3</v>
      </c>
      <c r="E12" s="104">
        <v>3</v>
      </c>
      <c r="F12" s="84">
        <f>'Class 1'!K36</f>
        <v>0.2999999988</v>
      </c>
      <c r="G12" s="84"/>
    </row>
    <row r="13" spans="1:9" ht="15.75">
      <c r="A13" s="103"/>
      <c r="B13" s="103"/>
      <c r="C13" s="104"/>
      <c r="D13" s="104"/>
      <c r="E13" s="104"/>
      <c r="F13" s="84"/>
      <c r="G13" s="84"/>
    </row>
    <row r="14" spans="1:9" ht="15.75">
      <c r="A14" s="105" t="s">
        <v>3</v>
      </c>
      <c r="B14" s="105"/>
      <c r="C14" s="106">
        <v>0.2</v>
      </c>
      <c r="D14" s="106"/>
      <c r="E14" s="106">
        <v>10</v>
      </c>
      <c r="F14" s="87">
        <f>'Class 2'!K5</f>
        <v>5.2744332734022663</v>
      </c>
      <c r="G14" s="87">
        <f>F14*C14</f>
        <v>1.0548866546804534</v>
      </c>
    </row>
    <row r="15" spans="1:9" ht="15.75">
      <c r="A15" s="103"/>
      <c r="B15" s="103" t="s">
        <v>326</v>
      </c>
      <c r="C15" s="104"/>
      <c r="D15" s="104">
        <v>0.25</v>
      </c>
      <c r="E15" s="104">
        <v>2.5</v>
      </c>
      <c r="F15" s="84">
        <f>'Class 2'!K6</f>
        <v>1.1083333289000001</v>
      </c>
      <c r="G15" s="84"/>
    </row>
    <row r="16" spans="1:9" ht="15.75">
      <c r="A16" s="103"/>
      <c r="B16" s="103" t="s">
        <v>4</v>
      </c>
      <c r="C16" s="104"/>
      <c r="D16" s="104">
        <v>0.25</v>
      </c>
      <c r="E16" s="104">
        <v>2.5</v>
      </c>
      <c r="F16" s="84">
        <f>'Class 2'!K13</f>
        <v>1.66666666</v>
      </c>
      <c r="G16" s="84"/>
    </row>
    <row r="17" spans="1:7" ht="15.75">
      <c r="A17" s="103"/>
      <c r="B17" s="103" t="s">
        <v>74</v>
      </c>
      <c r="C17" s="104"/>
      <c r="D17" s="104">
        <v>0.25</v>
      </c>
      <c r="E17" s="104">
        <v>2.5</v>
      </c>
      <c r="F17" s="84">
        <f>'Class 2'!K15</f>
        <v>0.83276662450226679</v>
      </c>
      <c r="G17" s="84"/>
    </row>
    <row r="18" spans="1:7" ht="15.75">
      <c r="A18" s="103"/>
      <c r="B18" s="103" t="s">
        <v>75</v>
      </c>
      <c r="C18" s="104"/>
      <c r="D18" s="107">
        <v>0.1</v>
      </c>
      <c r="E18" s="108">
        <v>1</v>
      </c>
      <c r="F18" s="84">
        <f>'Class 2'!K28</f>
        <v>0.66666666400000008</v>
      </c>
      <c r="G18" s="84"/>
    </row>
    <row r="19" spans="1:7" ht="15.75">
      <c r="A19" s="103"/>
      <c r="B19" s="103" t="s">
        <v>76</v>
      </c>
      <c r="C19" s="104"/>
      <c r="D19" s="104">
        <v>0.15</v>
      </c>
      <c r="E19" s="104">
        <v>1.5</v>
      </c>
      <c r="F19" s="84">
        <f>'Class 2'!K30</f>
        <v>0.99999999599999989</v>
      </c>
      <c r="G19" s="84"/>
    </row>
    <row r="20" spans="1:7" ht="15.75">
      <c r="A20" s="103"/>
      <c r="B20" s="103"/>
      <c r="C20" s="104"/>
      <c r="D20" s="104"/>
      <c r="E20" s="104"/>
      <c r="F20" s="84"/>
      <c r="G20" s="84"/>
    </row>
    <row r="21" spans="1:7" ht="15.75">
      <c r="A21" s="105" t="s">
        <v>327</v>
      </c>
      <c r="B21" s="105"/>
      <c r="C21" s="106">
        <v>0.2</v>
      </c>
      <c r="D21" s="106"/>
      <c r="E21" s="106">
        <v>10</v>
      </c>
      <c r="F21" s="87">
        <f>'Class 3'!F4</f>
        <v>6.6765999999999996</v>
      </c>
      <c r="G21" s="87">
        <f>F21*C21</f>
        <v>1.3353200000000001</v>
      </c>
    </row>
    <row r="22" spans="1:7" ht="15.75">
      <c r="A22" s="103"/>
      <c r="B22" s="103" t="s">
        <v>328</v>
      </c>
      <c r="C22" s="104"/>
      <c r="D22" s="104">
        <v>0.5</v>
      </c>
      <c r="E22" s="104">
        <v>5</v>
      </c>
      <c r="F22" s="84">
        <f>'Class 3'!F5</f>
        <v>1.6666000000000001</v>
      </c>
      <c r="G22" s="85"/>
    </row>
    <row r="23" spans="1:7" ht="15.75">
      <c r="A23" s="103"/>
      <c r="B23" s="103" t="s">
        <v>329</v>
      </c>
      <c r="C23" s="104"/>
      <c r="D23" s="104">
        <v>0.5</v>
      </c>
      <c r="E23" s="104">
        <v>5</v>
      </c>
      <c r="F23" s="84">
        <f>'Class 3'!F8</f>
        <v>5.01</v>
      </c>
      <c r="G23" s="85"/>
    </row>
    <row r="24" spans="1:7" ht="16.5" thickBot="1">
      <c r="A24" s="109"/>
      <c r="B24" s="109"/>
      <c r="C24" s="110"/>
      <c r="D24" s="110"/>
      <c r="E24" s="110"/>
      <c r="F24" s="86"/>
      <c r="G24" s="86"/>
    </row>
    <row r="25" spans="1:7" ht="15.75">
      <c r="A25" s="111"/>
      <c r="B25" s="111"/>
      <c r="C25" s="112"/>
      <c r="D25" s="112"/>
      <c r="E25" s="112"/>
    </row>
    <row r="26" spans="1:7" ht="18">
      <c r="A26" s="113" t="s">
        <v>151</v>
      </c>
      <c r="B26" s="113"/>
      <c r="C26" s="114"/>
      <c r="D26" s="114"/>
      <c r="E26" s="114"/>
    </row>
    <row r="27" spans="1:7" ht="18">
      <c r="A27" s="113" t="s">
        <v>152</v>
      </c>
      <c r="B27" s="113"/>
      <c r="C27" s="114"/>
      <c r="D27" s="114"/>
      <c r="E27" s="114"/>
    </row>
    <row r="28" spans="1:7" ht="18">
      <c r="A28" s="113" t="s">
        <v>153</v>
      </c>
      <c r="B28" s="113"/>
      <c r="C28" s="114"/>
      <c r="D28" s="114"/>
      <c r="E28" s="114"/>
    </row>
    <row r="29" spans="1:7" ht="18">
      <c r="A29" s="113" t="s">
        <v>154</v>
      </c>
      <c r="B29" s="113"/>
      <c r="C29" s="114"/>
      <c r="D29" s="114"/>
      <c r="E29" s="114"/>
    </row>
    <row r="30" spans="1:7" ht="18">
      <c r="A30" s="113" t="s">
        <v>155</v>
      </c>
      <c r="B30" s="113"/>
      <c r="C30" s="114"/>
      <c r="D30" s="114"/>
      <c r="E30" s="114"/>
    </row>
    <row r="32" spans="1:7" ht="15.75">
      <c r="A32" s="88" t="s">
        <v>101</v>
      </c>
    </row>
    <row r="33" spans="1:1" ht="15.75">
      <c r="A33" s="88" t="s">
        <v>102</v>
      </c>
    </row>
  </sheetData>
  <phoneticPr fontId="15" type="noConversion"/>
  <pageMargins left="0.75" right="0.75" top="0.7" bottom="1" header="0.5" footer="0.5"/>
  <pageSetup scale="76" orientation="landscape" verticalDpi="0" r:id="rId1"/>
  <headerFooter alignWithMargins="0"/>
</worksheet>
</file>

<file path=xl/worksheets/sheet2.xml><?xml version="1.0" encoding="utf-8"?>
<worksheet xmlns="http://schemas.openxmlformats.org/spreadsheetml/2006/main" xmlns:r="http://schemas.openxmlformats.org/officeDocument/2006/relationships">
  <sheetPr>
    <pageSetUpPr fitToPage="1"/>
  </sheetPr>
  <dimension ref="A1:M46"/>
  <sheetViews>
    <sheetView workbookViewId="0">
      <selection activeCell="I10" sqref="I10"/>
    </sheetView>
  </sheetViews>
  <sheetFormatPr defaultColWidth="17.85546875" defaultRowHeight="12"/>
  <cols>
    <col min="1" max="2" width="3.7109375" style="2" customWidth="1"/>
    <col min="3" max="3" width="5" style="2" customWidth="1"/>
    <col min="4" max="4" width="3.5703125" style="2" customWidth="1"/>
    <col min="5" max="5" width="27" style="2" customWidth="1"/>
    <col min="6" max="6" width="13.28515625" style="15" customWidth="1"/>
    <col min="7" max="7" width="15.5703125" style="15" customWidth="1"/>
    <col min="8" max="8" width="19.5703125" style="15" customWidth="1"/>
    <col min="9" max="9" width="22.28515625" style="19" customWidth="1"/>
    <col min="10" max="10" width="22.7109375" style="19" customWidth="1"/>
    <col min="11" max="11" width="11.42578125" style="55" customWidth="1"/>
    <col min="12" max="12" width="23.140625" style="19" customWidth="1"/>
    <col min="13" max="13" width="29.42578125" style="19" customWidth="1"/>
    <col min="14" max="16384" width="17.85546875" style="2"/>
  </cols>
  <sheetData>
    <row r="1" spans="1:13" ht="15.75">
      <c r="A1" s="89" t="s">
        <v>103</v>
      </c>
    </row>
    <row r="3" spans="1:13" s="13" customFormat="1" ht="15.75" customHeight="1">
      <c r="A3" s="199" t="s">
        <v>258</v>
      </c>
      <c r="B3" s="200"/>
      <c r="C3" s="200"/>
      <c r="D3" s="200"/>
      <c r="E3" s="201"/>
      <c r="F3" s="196" t="s">
        <v>259</v>
      </c>
      <c r="G3" s="197"/>
      <c r="H3" s="197"/>
      <c r="I3" s="197"/>
      <c r="J3" s="198"/>
      <c r="K3" s="57"/>
      <c r="L3" s="58"/>
      <c r="M3" s="58"/>
    </row>
    <row r="4" spans="1:13" s="42" customFormat="1" ht="24.75" customHeight="1" thickBot="1">
      <c r="A4" s="202"/>
      <c r="B4" s="203"/>
      <c r="C4" s="203"/>
      <c r="D4" s="203"/>
      <c r="E4" s="204"/>
      <c r="F4" s="59" t="s">
        <v>306</v>
      </c>
      <c r="G4" s="59" t="s">
        <v>309</v>
      </c>
      <c r="H4" s="59" t="s">
        <v>303</v>
      </c>
      <c r="I4" s="59" t="s">
        <v>304</v>
      </c>
      <c r="J4" s="60" t="s">
        <v>305</v>
      </c>
      <c r="K4" s="59" t="s">
        <v>300</v>
      </c>
      <c r="L4" s="59" t="s">
        <v>301</v>
      </c>
      <c r="M4" s="59" t="s">
        <v>302</v>
      </c>
    </row>
    <row r="5" spans="1:13" s="191" customFormat="1" ht="16.5" thickTop="1">
      <c r="A5" s="185">
        <v>1</v>
      </c>
      <c r="B5" s="186" t="s">
        <v>254</v>
      </c>
      <c r="C5" s="186"/>
      <c r="D5" s="186"/>
      <c r="E5" s="187"/>
      <c r="F5" s="188"/>
      <c r="G5" s="188"/>
      <c r="H5" s="188"/>
      <c r="I5" s="188"/>
      <c r="J5" s="189"/>
      <c r="K5" s="68">
        <f>(K6+K25+K36)</f>
        <v>0.75546666364479997</v>
      </c>
      <c r="L5" s="190"/>
      <c r="M5" s="190"/>
    </row>
    <row r="6" spans="1:13" s="9" customFormat="1" ht="12.75">
      <c r="A6" s="115"/>
      <c r="B6" s="116">
        <v>1.1000000000000001</v>
      </c>
      <c r="C6" s="117" t="s">
        <v>255</v>
      </c>
      <c r="D6" s="117"/>
      <c r="E6" s="118"/>
      <c r="F6" s="119"/>
      <c r="G6" s="119"/>
      <c r="H6" s="119"/>
      <c r="I6" s="119"/>
      <c r="J6" s="120"/>
      <c r="K6" s="51">
        <f>(K7+K11+K16+K19+K21+K23)*0.3*0.83333333</f>
        <v>9.99999996E-2</v>
      </c>
      <c r="L6" s="16"/>
      <c r="M6" s="16"/>
    </row>
    <row r="7" spans="1:13">
      <c r="A7" s="121"/>
      <c r="B7" s="121"/>
      <c r="C7" s="21" t="s">
        <v>256</v>
      </c>
      <c r="D7" s="205" t="s">
        <v>330</v>
      </c>
      <c r="E7" s="206"/>
      <c r="F7" s="206"/>
      <c r="G7" s="206"/>
      <c r="H7" s="206"/>
      <c r="I7" s="206"/>
      <c r="J7" s="207"/>
      <c r="K7" s="48">
        <f>(SUM(K8:K10)*1.33)*0.3</f>
        <v>0</v>
      </c>
      <c r="L7" s="8"/>
      <c r="M7" s="8"/>
    </row>
    <row r="8" spans="1:13" ht="111" customHeight="1">
      <c r="A8" s="3"/>
      <c r="B8" s="3"/>
      <c r="C8" s="3"/>
      <c r="D8" s="7" t="s">
        <v>257</v>
      </c>
      <c r="E8" s="8" t="s">
        <v>331</v>
      </c>
      <c r="F8" s="14" t="s">
        <v>260</v>
      </c>
      <c r="G8" s="5" t="s">
        <v>298</v>
      </c>
      <c r="H8" s="8" t="s">
        <v>313</v>
      </c>
      <c r="I8" s="8" t="s">
        <v>141</v>
      </c>
      <c r="J8" s="8" t="s">
        <v>317</v>
      </c>
      <c r="K8" s="47">
        <v>0</v>
      </c>
      <c r="L8" s="8" t="s">
        <v>94</v>
      </c>
      <c r="M8" s="44"/>
    </row>
    <row r="9" spans="1:13" ht="72">
      <c r="A9" s="3"/>
      <c r="B9" s="3"/>
      <c r="C9" s="3"/>
      <c r="D9" s="7" t="s">
        <v>261</v>
      </c>
      <c r="E9" s="5" t="s">
        <v>332</v>
      </c>
      <c r="F9" s="14" t="s">
        <v>260</v>
      </c>
      <c r="G9" s="5" t="s">
        <v>299</v>
      </c>
      <c r="H9" s="24" t="s">
        <v>428</v>
      </c>
      <c r="I9" s="8" t="s">
        <v>407</v>
      </c>
      <c r="J9" s="8" t="s">
        <v>408</v>
      </c>
      <c r="K9" s="47">
        <v>0</v>
      </c>
      <c r="L9" s="8" t="s">
        <v>167</v>
      </c>
      <c r="M9" s="44" t="s">
        <v>165</v>
      </c>
    </row>
    <row r="10" spans="1:13" ht="148.5" customHeight="1">
      <c r="A10" s="3"/>
      <c r="B10" s="3"/>
      <c r="C10" s="3"/>
      <c r="D10" s="7" t="s">
        <v>262</v>
      </c>
      <c r="E10" s="5" t="s">
        <v>333</v>
      </c>
      <c r="F10" s="14" t="s">
        <v>260</v>
      </c>
      <c r="G10" s="5" t="s">
        <v>247</v>
      </c>
      <c r="H10" s="8" t="s">
        <v>409</v>
      </c>
      <c r="I10" s="8" t="s">
        <v>410</v>
      </c>
      <c r="J10" s="8" t="s">
        <v>411</v>
      </c>
      <c r="K10" s="47">
        <v>0</v>
      </c>
      <c r="L10" s="8" t="s">
        <v>174</v>
      </c>
      <c r="M10" s="8" t="s">
        <v>165</v>
      </c>
    </row>
    <row r="11" spans="1:13">
      <c r="A11" s="21"/>
      <c r="B11" s="21"/>
      <c r="C11" s="21" t="s">
        <v>263</v>
      </c>
      <c r="D11" s="205" t="s">
        <v>334</v>
      </c>
      <c r="E11" s="206"/>
      <c r="F11" s="206"/>
      <c r="G11" s="206"/>
      <c r="H11" s="206"/>
      <c r="I11" s="206"/>
      <c r="J11" s="207"/>
      <c r="K11" s="52">
        <f>(SUM(K12:K15))*0.3</f>
        <v>0</v>
      </c>
      <c r="L11" s="8"/>
      <c r="M11" s="8"/>
    </row>
    <row r="12" spans="1:13" ht="79.5" customHeight="1">
      <c r="A12" s="3"/>
      <c r="B12" s="3"/>
      <c r="C12" s="3"/>
      <c r="D12" s="7" t="s">
        <v>257</v>
      </c>
      <c r="E12" s="5" t="s">
        <v>335</v>
      </c>
      <c r="F12" s="14" t="s">
        <v>260</v>
      </c>
      <c r="G12" s="5" t="s">
        <v>248</v>
      </c>
      <c r="H12" s="8" t="s">
        <v>414</v>
      </c>
      <c r="I12" s="8" t="s">
        <v>412</v>
      </c>
      <c r="J12" s="8" t="s">
        <v>413</v>
      </c>
      <c r="K12" s="47">
        <v>0</v>
      </c>
      <c r="L12" s="8" t="s">
        <v>175</v>
      </c>
      <c r="M12" s="8" t="s">
        <v>165</v>
      </c>
    </row>
    <row r="13" spans="1:13" ht="88.5" customHeight="1">
      <c r="A13" s="3"/>
      <c r="B13" s="3"/>
      <c r="C13" s="3"/>
      <c r="D13" s="7" t="s">
        <v>261</v>
      </c>
      <c r="E13" s="5" t="s">
        <v>336</v>
      </c>
      <c r="F13" s="14" t="s">
        <v>260</v>
      </c>
      <c r="G13" s="5" t="s">
        <v>249</v>
      </c>
      <c r="H13" s="8" t="s">
        <v>142</v>
      </c>
      <c r="I13" s="8" t="s">
        <v>143</v>
      </c>
      <c r="J13" s="8" t="s">
        <v>429</v>
      </c>
      <c r="K13" s="47">
        <v>0</v>
      </c>
      <c r="L13" s="8" t="s">
        <v>176</v>
      </c>
      <c r="M13" s="8" t="s">
        <v>165</v>
      </c>
    </row>
    <row r="14" spans="1:13" ht="86.25" customHeight="1">
      <c r="A14" s="3"/>
      <c r="B14" s="3"/>
      <c r="C14" s="3"/>
      <c r="D14" s="7" t="s">
        <v>262</v>
      </c>
      <c r="E14" s="5" t="s">
        <v>242</v>
      </c>
      <c r="F14" s="14" t="s">
        <v>260</v>
      </c>
      <c r="G14" s="5" t="s">
        <v>280</v>
      </c>
      <c r="H14" s="8" t="s">
        <v>144</v>
      </c>
      <c r="I14" s="8" t="s">
        <v>145</v>
      </c>
      <c r="J14" s="8" t="s">
        <v>150</v>
      </c>
      <c r="K14" s="47">
        <v>0</v>
      </c>
      <c r="L14" s="8" t="s">
        <v>177</v>
      </c>
      <c r="M14" s="8" t="s">
        <v>165</v>
      </c>
    </row>
    <row r="15" spans="1:13" ht="112.5" customHeight="1">
      <c r="A15" s="3"/>
      <c r="B15" s="3"/>
      <c r="C15" s="3"/>
      <c r="D15" s="7" t="s">
        <v>264</v>
      </c>
      <c r="E15" s="5" t="s">
        <v>337</v>
      </c>
      <c r="F15" s="14" t="s">
        <v>260</v>
      </c>
      <c r="G15" s="5" t="s">
        <v>250</v>
      </c>
      <c r="H15" s="8" t="s">
        <v>193</v>
      </c>
      <c r="I15" s="8" t="s">
        <v>194</v>
      </c>
      <c r="J15" s="8" t="s">
        <v>195</v>
      </c>
      <c r="K15" s="47">
        <v>0</v>
      </c>
      <c r="L15" s="8" t="s">
        <v>178</v>
      </c>
      <c r="M15" s="8" t="s">
        <v>165</v>
      </c>
    </row>
    <row r="16" spans="1:13">
      <c r="A16" s="21"/>
      <c r="B16" s="21"/>
      <c r="C16" s="21" t="s">
        <v>265</v>
      </c>
      <c r="D16" s="205" t="s">
        <v>338</v>
      </c>
      <c r="E16" s="206"/>
      <c r="F16" s="206"/>
      <c r="G16" s="206"/>
      <c r="H16" s="206"/>
      <c r="I16" s="206"/>
      <c r="J16" s="207"/>
      <c r="K16" s="53">
        <f>(SUM(K17:K18)*2)*0.2</f>
        <v>0.4</v>
      </c>
      <c r="L16" s="8"/>
      <c r="M16" s="8"/>
    </row>
    <row r="17" spans="1:13" ht="123.75" customHeight="1">
      <c r="A17" s="3"/>
      <c r="B17" s="3"/>
      <c r="C17" s="3"/>
      <c r="D17" s="7" t="s">
        <v>257</v>
      </c>
      <c r="E17" s="6" t="s">
        <v>196</v>
      </c>
      <c r="F17" s="8" t="s">
        <v>260</v>
      </c>
      <c r="G17" s="5" t="s">
        <v>245</v>
      </c>
      <c r="H17" s="8" t="s">
        <v>197</v>
      </c>
      <c r="I17" s="8" t="s">
        <v>198</v>
      </c>
      <c r="J17" s="8" t="s">
        <v>199</v>
      </c>
      <c r="K17" s="47">
        <v>1</v>
      </c>
      <c r="L17" s="8" t="s">
        <v>105</v>
      </c>
      <c r="M17" s="8" t="s">
        <v>84</v>
      </c>
    </row>
    <row r="18" spans="1:13" ht="51" customHeight="1">
      <c r="A18" s="3"/>
      <c r="B18" s="3"/>
      <c r="C18" s="3"/>
      <c r="D18" s="7" t="s">
        <v>261</v>
      </c>
      <c r="E18" s="6" t="s">
        <v>339</v>
      </c>
      <c r="F18" s="8" t="s">
        <v>260</v>
      </c>
      <c r="G18" s="5" t="s">
        <v>281</v>
      </c>
      <c r="H18" s="8" t="s">
        <v>246</v>
      </c>
      <c r="I18" s="20" t="s">
        <v>307</v>
      </c>
      <c r="J18" s="8" t="s">
        <v>430</v>
      </c>
      <c r="K18" s="47">
        <v>0</v>
      </c>
      <c r="L18" s="8" t="s">
        <v>179</v>
      </c>
      <c r="M18" s="8" t="s">
        <v>165</v>
      </c>
    </row>
    <row r="19" spans="1:13">
      <c r="A19" s="21"/>
      <c r="B19" s="21"/>
      <c r="C19" s="21" t="s">
        <v>266</v>
      </c>
      <c r="D19" s="205" t="s">
        <v>340</v>
      </c>
      <c r="E19" s="206"/>
      <c r="F19" s="206"/>
      <c r="G19" s="206"/>
      <c r="H19" s="206"/>
      <c r="I19" s="206"/>
      <c r="J19" s="207"/>
      <c r="K19" s="53">
        <f>K20*4*0.2</f>
        <v>0</v>
      </c>
      <c r="L19" s="8"/>
      <c r="M19" s="8"/>
    </row>
    <row r="20" spans="1:13" ht="77.25" customHeight="1">
      <c r="A20" s="3"/>
      <c r="B20" s="3"/>
      <c r="C20" s="3"/>
      <c r="D20" s="7" t="s">
        <v>257</v>
      </c>
      <c r="E20" s="5" t="s">
        <v>341</v>
      </c>
      <c r="F20" s="12" t="s">
        <v>260</v>
      </c>
      <c r="G20" s="8" t="s">
        <v>200</v>
      </c>
      <c r="H20" s="8" t="s">
        <v>201</v>
      </c>
      <c r="I20" s="20" t="s">
        <v>418</v>
      </c>
      <c r="J20" s="8" t="s">
        <v>202</v>
      </c>
      <c r="K20" s="47">
        <v>0</v>
      </c>
      <c r="L20" s="8" t="s">
        <v>94</v>
      </c>
      <c r="M20" s="8"/>
    </row>
    <row r="21" spans="1:13" s="22" customFormat="1" ht="15" customHeight="1">
      <c r="A21" s="21"/>
      <c r="B21" s="21"/>
      <c r="C21" s="21" t="s">
        <v>267</v>
      </c>
      <c r="D21" s="214" t="s">
        <v>342</v>
      </c>
      <c r="E21" s="215"/>
      <c r="F21" s="215"/>
      <c r="G21" s="215"/>
      <c r="H21" s="215"/>
      <c r="I21" s="215"/>
      <c r="J21" s="216"/>
      <c r="K21" s="53">
        <f>K22*4*0.1</f>
        <v>0</v>
      </c>
      <c r="L21" s="8"/>
      <c r="M21" s="8"/>
    </row>
    <row r="22" spans="1:13" ht="111.75" customHeight="1">
      <c r="A22" s="3"/>
      <c r="B22" s="3"/>
      <c r="C22" s="3"/>
      <c r="D22" s="7" t="s">
        <v>257</v>
      </c>
      <c r="E22" s="5" t="s">
        <v>343</v>
      </c>
      <c r="F22" s="12" t="s">
        <v>260</v>
      </c>
      <c r="G22" s="8" t="s">
        <v>125</v>
      </c>
      <c r="H22" s="8" t="s">
        <v>126</v>
      </c>
      <c r="I22" s="19" t="s">
        <v>127</v>
      </c>
      <c r="J22" s="8" t="s">
        <v>129</v>
      </c>
      <c r="K22" s="49">
        <v>0</v>
      </c>
      <c r="L22" s="8" t="s">
        <v>183</v>
      </c>
      <c r="M22" s="8" t="s">
        <v>181</v>
      </c>
    </row>
    <row r="23" spans="1:13">
      <c r="A23" s="10"/>
      <c r="B23" s="10"/>
      <c r="C23" s="10" t="s">
        <v>268</v>
      </c>
      <c r="D23" s="214" t="s">
        <v>344</v>
      </c>
      <c r="E23" s="215"/>
      <c r="F23" s="215"/>
      <c r="G23" s="215"/>
      <c r="H23" s="215"/>
      <c r="I23" s="215"/>
      <c r="J23" s="216"/>
      <c r="K23" s="53">
        <f>K24*4*-0.1</f>
        <v>0</v>
      </c>
      <c r="L23" s="8"/>
      <c r="M23" s="8"/>
    </row>
    <row r="24" spans="1:13" ht="113.25" customHeight="1">
      <c r="A24" s="3"/>
      <c r="B24" s="3"/>
      <c r="C24" s="3"/>
      <c r="D24" s="7" t="s">
        <v>257</v>
      </c>
      <c r="E24" s="5" t="s">
        <v>423</v>
      </c>
      <c r="F24" s="12" t="s">
        <v>260</v>
      </c>
      <c r="G24" s="8" t="s">
        <v>308</v>
      </c>
      <c r="H24" s="17" t="s">
        <v>422</v>
      </c>
      <c r="I24" s="8" t="s">
        <v>203</v>
      </c>
      <c r="J24" s="8" t="s">
        <v>345</v>
      </c>
      <c r="K24" s="47">
        <v>0</v>
      </c>
      <c r="L24" s="8" t="s">
        <v>424</v>
      </c>
      <c r="M24" s="8" t="s">
        <v>86</v>
      </c>
    </row>
    <row r="25" spans="1:13" ht="12.75">
      <c r="A25" s="46"/>
      <c r="B25" s="122">
        <v>1.2</v>
      </c>
      <c r="C25" s="217" t="s">
        <v>282</v>
      </c>
      <c r="D25" s="218"/>
      <c r="E25" s="218"/>
      <c r="F25" s="218"/>
      <c r="G25" s="218"/>
      <c r="H25" s="218"/>
      <c r="I25" s="218"/>
      <c r="J25" s="219"/>
      <c r="K25" s="51">
        <f>(K26+K28+K30+K32+K34)*0.4*0.83333333</f>
        <v>0.35546666524480003</v>
      </c>
      <c r="L25" s="16"/>
      <c r="M25" s="16"/>
    </row>
    <row r="26" spans="1:13">
      <c r="A26" s="46"/>
      <c r="B26" s="46"/>
      <c r="C26" s="46" t="s">
        <v>283</v>
      </c>
      <c r="D26" s="208" t="s">
        <v>346</v>
      </c>
      <c r="E26" s="209"/>
      <c r="F26" s="209"/>
      <c r="G26" s="209"/>
      <c r="H26" s="209"/>
      <c r="I26" s="209"/>
      <c r="J26" s="210"/>
      <c r="K26" s="54">
        <f>K27*4*0.2666</f>
        <v>0</v>
      </c>
      <c r="L26" s="8"/>
      <c r="M26" s="8"/>
    </row>
    <row r="27" spans="1:13" ht="173.25" customHeight="1">
      <c r="A27" s="3"/>
      <c r="B27" s="3"/>
      <c r="C27" s="3"/>
      <c r="D27" s="7" t="s">
        <v>257</v>
      </c>
      <c r="E27" s="5" t="s">
        <v>347</v>
      </c>
      <c r="F27" s="12" t="s">
        <v>260</v>
      </c>
      <c r="G27" s="8" t="s">
        <v>251</v>
      </c>
      <c r="H27" s="8" t="s">
        <v>415</v>
      </c>
      <c r="I27" s="8" t="s">
        <v>205</v>
      </c>
      <c r="J27" s="8" t="s">
        <v>204</v>
      </c>
      <c r="K27" s="49">
        <v>0</v>
      </c>
      <c r="L27" s="8" t="s">
        <v>94</v>
      </c>
      <c r="M27" s="8"/>
    </row>
    <row r="28" spans="1:13">
      <c r="A28" s="46"/>
      <c r="B28" s="46"/>
      <c r="C28" s="46" t="s">
        <v>284</v>
      </c>
      <c r="D28" s="208" t="s">
        <v>348</v>
      </c>
      <c r="E28" s="209"/>
      <c r="F28" s="209"/>
      <c r="G28" s="209"/>
      <c r="H28" s="209"/>
      <c r="I28" s="209"/>
      <c r="J28" s="210"/>
      <c r="K28" s="54">
        <f>K29*4*0.2666</f>
        <v>0</v>
      </c>
      <c r="L28" s="8"/>
      <c r="M28" s="8"/>
    </row>
    <row r="29" spans="1:13" ht="123" customHeight="1">
      <c r="A29" s="3"/>
      <c r="B29" s="3"/>
      <c r="C29" s="3"/>
      <c r="D29" s="7" t="s">
        <v>257</v>
      </c>
      <c r="E29" s="8" t="s">
        <v>349</v>
      </c>
      <c r="F29" s="12" t="s">
        <v>260</v>
      </c>
      <c r="G29" s="8" t="s">
        <v>252</v>
      </c>
      <c r="H29" s="8" t="s">
        <v>206</v>
      </c>
      <c r="I29" s="8" t="s">
        <v>207</v>
      </c>
      <c r="J29" s="8" t="s">
        <v>208</v>
      </c>
      <c r="K29" s="47">
        <v>0</v>
      </c>
      <c r="L29" s="8" t="s">
        <v>424</v>
      </c>
      <c r="M29" s="8" t="s">
        <v>86</v>
      </c>
    </row>
    <row r="30" spans="1:13" ht="12.75" customHeight="1">
      <c r="A30" s="46"/>
      <c r="B30" s="46"/>
      <c r="C30" s="46" t="s">
        <v>285</v>
      </c>
      <c r="D30" s="211" t="s">
        <v>350</v>
      </c>
      <c r="E30" s="212"/>
      <c r="F30" s="212"/>
      <c r="G30" s="212"/>
      <c r="H30" s="212"/>
      <c r="I30" s="212"/>
      <c r="J30" s="213"/>
      <c r="K30" s="54">
        <f>K31*4*0.2666</f>
        <v>1.0664</v>
      </c>
      <c r="L30" s="8"/>
      <c r="M30" s="8"/>
    </row>
    <row r="31" spans="1:13" ht="93" customHeight="1">
      <c r="A31" s="3"/>
      <c r="B31" s="3"/>
      <c r="C31" s="3"/>
      <c r="D31" s="7" t="s">
        <v>257</v>
      </c>
      <c r="E31" s="5" t="s">
        <v>351</v>
      </c>
      <c r="F31" s="12" t="s">
        <v>260</v>
      </c>
      <c r="G31" s="8" t="s">
        <v>253</v>
      </c>
      <c r="H31" s="8" t="s">
        <v>209</v>
      </c>
      <c r="I31" s="8" t="s">
        <v>210</v>
      </c>
      <c r="J31" s="8" t="s">
        <v>120</v>
      </c>
      <c r="K31" s="47">
        <v>1</v>
      </c>
      <c r="L31" s="8" t="s">
        <v>85</v>
      </c>
      <c r="M31" s="8" t="s">
        <v>86</v>
      </c>
    </row>
    <row r="32" spans="1:13" ht="13.5" customHeight="1">
      <c r="A32" s="46"/>
      <c r="B32" s="46"/>
      <c r="C32" s="46" t="s">
        <v>286</v>
      </c>
      <c r="D32" s="211" t="s">
        <v>352</v>
      </c>
      <c r="E32" s="212"/>
      <c r="F32" s="212"/>
      <c r="G32" s="212"/>
      <c r="H32" s="212"/>
      <c r="I32" s="212"/>
      <c r="J32" s="213"/>
      <c r="K32" s="53">
        <f>K33*4*0.1</f>
        <v>0</v>
      </c>
      <c r="L32" s="8"/>
      <c r="M32" s="8"/>
    </row>
    <row r="33" spans="1:13" ht="87" customHeight="1">
      <c r="A33" s="3"/>
      <c r="B33" s="3"/>
      <c r="C33" s="3"/>
      <c r="D33" s="7" t="s">
        <v>257</v>
      </c>
      <c r="E33" s="8" t="s">
        <v>416</v>
      </c>
      <c r="F33" s="8" t="s">
        <v>260</v>
      </c>
      <c r="G33" s="8" t="s">
        <v>417</v>
      </c>
      <c r="H33" s="8" t="s">
        <v>121</v>
      </c>
      <c r="I33" s="8" t="s">
        <v>122</v>
      </c>
      <c r="J33" s="8" t="s">
        <v>123</v>
      </c>
      <c r="K33" s="47">
        <v>0</v>
      </c>
      <c r="L33" s="8" t="s">
        <v>87</v>
      </c>
      <c r="M33" s="8" t="s">
        <v>88</v>
      </c>
    </row>
    <row r="34" spans="1:13" ht="15" customHeight="1">
      <c r="A34" s="21"/>
      <c r="B34" s="21"/>
      <c r="C34" s="21" t="s">
        <v>287</v>
      </c>
      <c r="D34" s="214" t="s">
        <v>353</v>
      </c>
      <c r="E34" s="215"/>
      <c r="F34" s="215"/>
      <c r="G34" s="215"/>
      <c r="H34" s="215"/>
      <c r="I34" s="215"/>
      <c r="J34" s="216"/>
      <c r="K34" s="53">
        <f>K35*4*0.1</f>
        <v>0</v>
      </c>
      <c r="L34" s="8"/>
      <c r="M34" s="8"/>
    </row>
    <row r="35" spans="1:13" ht="126.75" customHeight="1">
      <c r="A35" s="3"/>
      <c r="B35" s="3"/>
      <c r="C35" s="3"/>
      <c r="D35" s="7" t="s">
        <v>257</v>
      </c>
      <c r="E35" s="5" t="s">
        <v>354</v>
      </c>
      <c r="F35" s="12" t="s">
        <v>260</v>
      </c>
      <c r="G35" s="8" t="s">
        <v>124</v>
      </c>
      <c r="H35" s="8" t="s">
        <v>128</v>
      </c>
      <c r="I35" s="19" t="s">
        <v>314</v>
      </c>
      <c r="J35" s="8" t="s">
        <v>431</v>
      </c>
      <c r="K35" s="49">
        <v>0</v>
      </c>
      <c r="L35" s="8" t="s">
        <v>182</v>
      </c>
      <c r="M35" s="8" t="s">
        <v>181</v>
      </c>
    </row>
    <row r="36" spans="1:13" ht="12" customHeight="1">
      <c r="A36" s="46"/>
      <c r="B36" s="122">
        <v>1.3</v>
      </c>
      <c r="C36" s="220" t="s">
        <v>288</v>
      </c>
      <c r="D36" s="221"/>
      <c r="E36" s="221"/>
      <c r="F36" s="221"/>
      <c r="G36" s="221"/>
      <c r="H36" s="221"/>
      <c r="I36" s="221"/>
      <c r="J36" s="222"/>
      <c r="K36" s="51">
        <f>(K37+K39+K41+K43+K45)*0.3*0.83333333</f>
        <v>0.2999999988</v>
      </c>
      <c r="L36" s="16"/>
      <c r="M36" s="16"/>
    </row>
    <row r="37" spans="1:13">
      <c r="A37" s="46"/>
      <c r="B37" s="46"/>
      <c r="C37" s="46" t="s">
        <v>289</v>
      </c>
      <c r="D37" s="208" t="s">
        <v>355</v>
      </c>
      <c r="E37" s="209"/>
      <c r="F37" s="209"/>
      <c r="G37" s="209"/>
      <c r="H37" s="209"/>
      <c r="I37" s="209"/>
      <c r="J37" s="210"/>
      <c r="K37" s="53">
        <f>K38*4*0.6</f>
        <v>0</v>
      </c>
      <c r="L37" s="8"/>
      <c r="M37" s="8"/>
    </row>
    <row r="38" spans="1:13" ht="101.25" customHeight="1">
      <c r="A38" s="3"/>
      <c r="B38" s="3"/>
      <c r="C38" s="3"/>
      <c r="D38" s="7" t="s">
        <v>257</v>
      </c>
      <c r="E38" s="8" t="s">
        <v>356</v>
      </c>
      <c r="F38" s="12" t="s">
        <v>260</v>
      </c>
      <c r="G38" s="8" t="s">
        <v>251</v>
      </c>
      <c r="H38" s="8" t="s">
        <v>130</v>
      </c>
      <c r="I38" s="8" t="s">
        <v>131</v>
      </c>
      <c r="J38" s="8" t="s">
        <v>132</v>
      </c>
      <c r="K38" s="47">
        <v>0</v>
      </c>
      <c r="L38" s="8" t="s">
        <v>425</v>
      </c>
      <c r="M38" s="8" t="s">
        <v>86</v>
      </c>
    </row>
    <row r="39" spans="1:13" ht="12.75" customHeight="1">
      <c r="A39" s="46"/>
      <c r="B39" s="46"/>
      <c r="C39" s="46" t="s">
        <v>290</v>
      </c>
      <c r="D39" s="211" t="s">
        <v>357</v>
      </c>
      <c r="E39" s="212"/>
      <c r="F39" s="212"/>
      <c r="G39" s="212"/>
      <c r="H39" s="212"/>
      <c r="I39" s="212"/>
      <c r="J39" s="213"/>
      <c r="K39" s="53">
        <f>K40*4*0.3</f>
        <v>1.2</v>
      </c>
      <c r="L39" s="8"/>
      <c r="M39" s="8"/>
    </row>
    <row r="40" spans="1:13" ht="102.75" customHeight="1">
      <c r="A40" s="3"/>
      <c r="B40" s="3"/>
      <c r="C40" s="3"/>
      <c r="D40" s="18" t="s">
        <v>257</v>
      </c>
      <c r="E40" s="8" t="s">
        <v>310</v>
      </c>
      <c r="F40" s="12" t="s">
        <v>260</v>
      </c>
      <c r="G40" s="8" t="s">
        <v>244</v>
      </c>
      <c r="H40" s="8" t="s">
        <v>133</v>
      </c>
      <c r="I40" s="8" t="s">
        <v>134</v>
      </c>
      <c r="J40" s="8" t="s">
        <v>135</v>
      </c>
      <c r="K40" s="47">
        <v>1</v>
      </c>
      <c r="L40" s="8" t="s">
        <v>89</v>
      </c>
      <c r="M40" s="8" t="s">
        <v>90</v>
      </c>
    </row>
    <row r="41" spans="1:13" ht="12.75" customHeight="1">
      <c r="A41" s="46"/>
      <c r="B41" s="46"/>
      <c r="C41" s="46" t="s">
        <v>291</v>
      </c>
      <c r="D41" s="211" t="s">
        <v>358</v>
      </c>
      <c r="E41" s="212"/>
      <c r="F41" s="212"/>
      <c r="G41" s="212"/>
      <c r="H41" s="212"/>
      <c r="I41" s="212"/>
      <c r="J41" s="213"/>
      <c r="K41" s="53">
        <f>K42*4*-0.1</f>
        <v>0</v>
      </c>
      <c r="L41" s="8"/>
      <c r="M41" s="8"/>
    </row>
    <row r="42" spans="1:13" ht="66.75" customHeight="1">
      <c r="A42" s="3"/>
      <c r="B42" s="3"/>
      <c r="C42" s="3"/>
      <c r="D42" s="18" t="s">
        <v>257</v>
      </c>
      <c r="E42" s="8" t="s">
        <v>311</v>
      </c>
      <c r="F42" s="12" t="s">
        <v>260</v>
      </c>
      <c r="G42" s="8" t="s">
        <v>244</v>
      </c>
      <c r="H42" s="8" t="s">
        <v>243</v>
      </c>
      <c r="I42" s="19" t="s">
        <v>136</v>
      </c>
      <c r="J42" s="8" t="s">
        <v>137</v>
      </c>
      <c r="K42" s="47">
        <v>0</v>
      </c>
      <c r="L42" s="8" t="s">
        <v>89</v>
      </c>
      <c r="M42" s="8" t="s">
        <v>90</v>
      </c>
    </row>
    <row r="43" spans="1:13" ht="12.75" customHeight="1">
      <c r="A43" s="46"/>
      <c r="B43" s="46"/>
      <c r="C43" s="46" t="s">
        <v>292</v>
      </c>
      <c r="D43" s="211" t="s">
        <v>359</v>
      </c>
      <c r="E43" s="212"/>
      <c r="F43" s="212"/>
      <c r="G43" s="212"/>
      <c r="H43" s="212"/>
      <c r="I43" s="212"/>
      <c r="J43" s="213"/>
      <c r="K43" s="53">
        <f>K44*4*0.1</f>
        <v>0</v>
      </c>
      <c r="L43" s="8"/>
      <c r="M43" s="8"/>
    </row>
    <row r="44" spans="1:13" ht="64.5" customHeight="1">
      <c r="A44" s="3"/>
      <c r="B44" s="3"/>
      <c r="C44" s="3"/>
      <c r="D44" s="18" t="s">
        <v>257</v>
      </c>
      <c r="E44" s="8" t="s">
        <v>312</v>
      </c>
      <c r="F44" s="12" t="s">
        <v>260</v>
      </c>
      <c r="G44" s="8" t="s">
        <v>244</v>
      </c>
      <c r="H44" s="8" t="s">
        <v>226</v>
      </c>
      <c r="I44" s="19" t="s">
        <v>138</v>
      </c>
      <c r="J44" s="8" t="s">
        <v>139</v>
      </c>
      <c r="K44" s="47">
        <v>0</v>
      </c>
      <c r="L44" s="8" t="s">
        <v>89</v>
      </c>
      <c r="M44" s="8" t="s">
        <v>90</v>
      </c>
    </row>
    <row r="45" spans="1:13">
      <c r="A45" s="21"/>
      <c r="B45" s="21"/>
      <c r="C45" s="21" t="s">
        <v>293</v>
      </c>
      <c r="D45" s="214" t="s">
        <v>360</v>
      </c>
      <c r="E45" s="215"/>
      <c r="F45" s="215"/>
      <c r="G45" s="215"/>
      <c r="H45" s="215"/>
      <c r="I45" s="215"/>
      <c r="J45" s="216"/>
      <c r="K45" s="53">
        <f>K46*4*0.1</f>
        <v>0</v>
      </c>
      <c r="L45" s="8"/>
      <c r="M45" s="8"/>
    </row>
    <row r="46" spans="1:13" ht="127.5" customHeight="1">
      <c r="A46" s="3"/>
      <c r="B46" s="3"/>
      <c r="C46" s="3"/>
      <c r="D46" s="7" t="s">
        <v>257</v>
      </c>
      <c r="E46" s="5" t="s">
        <v>361</v>
      </c>
      <c r="F46" s="12" t="s">
        <v>260</v>
      </c>
      <c r="G46" s="8" t="s">
        <v>419</v>
      </c>
      <c r="H46" s="8" t="s">
        <v>140</v>
      </c>
      <c r="I46" s="8" t="s">
        <v>106</v>
      </c>
      <c r="J46" s="8" t="s">
        <v>0</v>
      </c>
      <c r="K46" s="49">
        <v>0</v>
      </c>
      <c r="L46" s="8" t="s">
        <v>180</v>
      </c>
      <c r="M46" s="8" t="s">
        <v>181</v>
      </c>
    </row>
  </sheetData>
  <customSheetViews>
    <customSheetView guid="{A6C775B4-2D7B-47C0-8BA7-F8D0B9E52BCD}" showPageBreaks="1" fitToPage="1" showRuler="0" topLeftCell="B43">
      <selection activeCell="L48" sqref="L48"/>
      <pageMargins left="0.5" right="0.5" top="0.5" bottom="0.42" header="0.17" footer="0.22"/>
      <pageSetup scale="59" fitToHeight="5" orientation="landscape" r:id="rId1"/>
      <headerFooter alignWithMargins="0"/>
    </customSheetView>
    <customSheetView guid="{CAAA166C-6610-45E6-B022-369891574490}" fitToPage="1" topLeftCell="G1">
      <selection activeCell="K2" sqref="K2:N2"/>
      <pageMargins left="0.5" right="0.5" top="0.5" bottom="0.42" header="0.17" footer="0.22"/>
      <pageSetup scale="59" fitToHeight="5" orientation="landscape" r:id="rId2"/>
      <headerFooter alignWithMargins="0"/>
    </customSheetView>
  </customSheetViews>
  <mergeCells count="20">
    <mergeCell ref="D45:J45"/>
    <mergeCell ref="D37:J37"/>
    <mergeCell ref="D39:J39"/>
    <mergeCell ref="D41:J41"/>
    <mergeCell ref="D43:J43"/>
    <mergeCell ref="C36:J36"/>
    <mergeCell ref="D32:J32"/>
    <mergeCell ref="D34:J34"/>
    <mergeCell ref="C25:J25"/>
    <mergeCell ref="D16:J16"/>
    <mergeCell ref="D19:J19"/>
    <mergeCell ref="D21:J21"/>
    <mergeCell ref="D23:J23"/>
    <mergeCell ref="D28:J28"/>
    <mergeCell ref="F3:J3"/>
    <mergeCell ref="A3:E4"/>
    <mergeCell ref="D7:J7"/>
    <mergeCell ref="D11:J11"/>
    <mergeCell ref="D26:J26"/>
    <mergeCell ref="D30:J30"/>
  </mergeCells>
  <phoneticPr fontId="4" type="noConversion"/>
  <pageMargins left="0.5" right="0.5" top="0.41" bottom="0.42" header="0.17" footer="0.22"/>
  <pageSetup scale="60" fitToHeight="5" orientation="landscape" r:id="rId3"/>
  <headerFooter alignWithMargins="0"/>
</worksheet>
</file>

<file path=xl/worksheets/sheet3.xml><?xml version="1.0" encoding="utf-8"?>
<worksheet xmlns="http://schemas.openxmlformats.org/spreadsheetml/2006/main" xmlns:r="http://schemas.openxmlformats.org/officeDocument/2006/relationships">
  <sheetPr>
    <pageSetUpPr fitToPage="1"/>
  </sheetPr>
  <dimension ref="A1:M31"/>
  <sheetViews>
    <sheetView workbookViewId="0">
      <selection activeCell="M22" sqref="M22"/>
    </sheetView>
  </sheetViews>
  <sheetFormatPr defaultRowHeight="12.75"/>
  <cols>
    <col min="1" max="1" width="3.7109375" style="124" customWidth="1"/>
    <col min="2" max="2" width="3.7109375" style="123" customWidth="1"/>
    <col min="3" max="3" width="5" style="124" customWidth="1"/>
    <col min="4" max="4" width="3.5703125" style="123" customWidth="1"/>
    <col min="5" max="5" width="21.7109375" style="125" customWidth="1"/>
    <col min="6" max="6" width="12.7109375" style="126" customWidth="1"/>
    <col min="7" max="7" width="21.42578125" style="126" customWidth="1"/>
    <col min="8" max="8" width="24.5703125" style="126" customWidth="1"/>
    <col min="9" max="9" width="22.42578125" style="126" customWidth="1"/>
    <col min="10" max="10" width="27.140625" style="126" customWidth="1"/>
    <col min="11" max="11" width="10" style="50" bestFit="1" customWidth="1"/>
    <col min="12" max="12" width="25.7109375" style="11" customWidth="1"/>
    <col min="13" max="13" width="19.42578125" style="11" customWidth="1"/>
  </cols>
  <sheetData>
    <row r="1" spans="1:13" ht="15.75">
      <c r="A1" s="89" t="s">
        <v>103</v>
      </c>
    </row>
    <row r="3" spans="1:13" s="2" customFormat="1" ht="15.75" customHeight="1">
      <c r="A3" s="229" t="s">
        <v>258</v>
      </c>
      <c r="B3" s="230"/>
      <c r="C3" s="230"/>
      <c r="D3" s="230"/>
      <c r="E3" s="231"/>
      <c r="F3" s="235" t="s">
        <v>259</v>
      </c>
      <c r="G3" s="236"/>
      <c r="H3" s="236"/>
      <c r="I3" s="236"/>
      <c r="J3" s="237"/>
      <c r="K3" s="61"/>
      <c r="L3" s="62"/>
      <c r="M3" s="62"/>
    </row>
    <row r="4" spans="1:13" s="2" customFormat="1" ht="28.5" customHeight="1" thickBot="1">
      <c r="A4" s="232"/>
      <c r="B4" s="233"/>
      <c r="C4" s="233"/>
      <c r="D4" s="233"/>
      <c r="E4" s="234"/>
      <c r="F4" s="127" t="s">
        <v>306</v>
      </c>
      <c r="G4" s="127" t="s">
        <v>309</v>
      </c>
      <c r="H4" s="127" t="s">
        <v>303</v>
      </c>
      <c r="I4" s="127" t="s">
        <v>304</v>
      </c>
      <c r="J4" s="128" t="s">
        <v>305</v>
      </c>
      <c r="K4" s="59" t="s">
        <v>300</v>
      </c>
      <c r="L4" s="59" t="s">
        <v>301</v>
      </c>
      <c r="M4" s="59" t="s">
        <v>302</v>
      </c>
    </row>
    <row r="5" spans="1:13" s="9" customFormat="1" ht="16.5" thickTop="1">
      <c r="A5" s="129">
        <v>2</v>
      </c>
      <c r="B5" s="249" t="s">
        <v>269</v>
      </c>
      <c r="C5" s="250"/>
      <c r="D5" s="250"/>
      <c r="E5" s="250"/>
      <c r="F5" s="250"/>
      <c r="G5" s="250"/>
      <c r="H5" s="250"/>
      <c r="I5" s="250"/>
      <c r="J5" s="251"/>
      <c r="K5" s="90">
        <f>(K6+K13+K15+K28+K30)</f>
        <v>5.2744332734022663</v>
      </c>
      <c r="L5" s="91"/>
      <c r="M5" s="91"/>
    </row>
    <row r="6" spans="1:13" s="9" customFormat="1" ht="13.5" customHeight="1">
      <c r="A6" s="130"/>
      <c r="B6" s="131">
        <v>2.1</v>
      </c>
      <c r="C6" s="243" t="s">
        <v>270</v>
      </c>
      <c r="D6" s="244"/>
      <c r="E6" s="244"/>
      <c r="F6" s="244"/>
      <c r="G6" s="244"/>
      <c r="H6" s="244"/>
      <c r="I6" s="244"/>
      <c r="J6" s="245"/>
      <c r="K6" s="51">
        <f>((K8+K10+K12)*1.33)*0.25*0.83333333</f>
        <v>1.1083333289000001</v>
      </c>
      <c r="L6" s="43"/>
      <c r="M6" s="43"/>
    </row>
    <row r="7" spans="1:13" s="2" customFormat="1" ht="12">
      <c r="A7" s="132"/>
      <c r="B7" s="133"/>
      <c r="C7" s="132" t="s">
        <v>271</v>
      </c>
      <c r="D7" s="240" t="s">
        <v>362</v>
      </c>
      <c r="E7" s="241"/>
      <c r="F7" s="241"/>
      <c r="G7" s="241"/>
      <c r="H7" s="241"/>
      <c r="I7" s="241"/>
      <c r="J7" s="242"/>
      <c r="K7" s="46"/>
      <c r="L7" s="5"/>
      <c r="M7" s="5"/>
    </row>
    <row r="8" spans="1:13" s="2" customFormat="1" ht="100.5" customHeight="1">
      <c r="A8" s="134"/>
      <c r="B8" s="135"/>
      <c r="C8" s="134"/>
      <c r="D8" s="135" t="s">
        <v>257</v>
      </c>
      <c r="E8" s="136" t="s">
        <v>241</v>
      </c>
      <c r="F8" s="137" t="s">
        <v>260</v>
      </c>
      <c r="G8" s="24" t="s">
        <v>107</v>
      </c>
      <c r="H8" s="24" t="s">
        <v>426</v>
      </c>
      <c r="I8" s="24" t="s">
        <v>108</v>
      </c>
      <c r="J8" s="24" t="s">
        <v>109</v>
      </c>
      <c r="K8" s="47">
        <v>2</v>
      </c>
      <c r="L8" s="5" t="s">
        <v>168</v>
      </c>
      <c r="M8" s="5" t="s">
        <v>169</v>
      </c>
    </row>
    <row r="9" spans="1:13" s="2" customFormat="1" ht="12">
      <c r="A9" s="138"/>
      <c r="B9" s="139"/>
      <c r="C9" s="138" t="s">
        <v>272</v>
      </c>
      <c r="D9" s="226" t="s">
        <v>363</v>
      </c>
      <c r="E9" s="227"/>
      <c r="F9" s="227"/>
      <c r="G9" s="227"/>
      <c r="H9" s="227"/>
      <c r="I9" s="227"/>
      <c r="J9" s="228"/>
      <c r="K9" s="47"/>
      <c r="L9" s="5"/>
      <c r="M9" s="5"/>
    </row>
    <row r="10" spans="1:13" s="2" customFormat="1" ht="126.75" customHeight="1">
      <c r="A10" s="134"/>
      <c r="B10" s="135"/>
      <c r="C10" s="134"/>
      <c r="D10" s="135" t="s">
        <v>257</v>
      </c>
      <c r="E10" s="136" t="s">
        <v>364</v>
      </c>
      <c r="F10" s="24" t="s">
        <v>260</v>
      </c>
      <c r="G10" s="24" t="s">
        <v>238</v>
      </c>
      <c r="H10" s="24" t="s">
        <v>239</v>
      </c>
      <c r="I10" s="24" t="s">
        <v>1</v>
      </c>
      <c r="J10" s="24" t="s">
        <v>240</v>
      </c>
      <c r="K10" s="47">
        <v>2</v>
      </c>
      <c r="L10" s="5" t="s">
        <v>170</v>
      </c>
      <c r="M10" s="5" t="s">
        <v>169</v>
      </c>
    </row>
    <row r="11" spans="1:13" s="2" customFormat="1" ht="12.75" customHeight="1">
      <c r="A11" s="138"/>
      <c r="B11" s="139"/>
      <c r="C11" s="138" t="s">
        <v>273</v>
      </c>
      <c r="D11" s="226" t="s">
        <v>365</v>
      </c>
      <c r="E11" s="227"/>
      <c r="F11" s="227"/>
      <c r="G11" s="227"/>
      <c r="H11" s="227"/>
      <c r="I11" s="227"/>
      <c r="J11" s="228"/>
      <c r="K11" s="47"/>
      <c r="L11" s="5"/>
      <c r="M11" s="5"/>
    </row>
    <row r="12" spans="1:13" s="2" customFormat="1" ht="133.5" customHeight="1">
      <c r="A12" s="134"/>
      <c r="B12" s="135"/>
      <c r="C12" s="134"/>
      <c r="D12" s="135" t="s">
        <v>257</v>
      </c>
      <c r="E12" s="136" t="s">
        <v>366</v>
      </c>
      <c r="F12" s="24" t="s">
        <v>260</v>
      </c>
      <c r="G12" s="24" t="s">
        <v>227</v>
      </c>
      <c r="H12" s="24" t="s">
        <v>367</v>
      </c>
      <c r="I12" s="24" t="s">
        <v>368</v>
      </c>
      <c r="J12" s="24" t="s">
        <v>369</v>
      </c>
      <c r="K12" s="47">
        <v>0</v>
      </c>
      <c r="L12" s="5" t="s">
        <v>94</v>
      </c>
      <c r="M12" s="5"/>
    </row>
    <row r="13" spans="1:13" s="2" customFormat="1">
      <c r="A13" s="138"/>
      <c r="B13" s="131">
        <v>2.2000000000000002</v>
      </c>
      <c r="C13" s="243" t="s">
        <v>274</v>
      </c>
      <c r="D13" s="244"/>
      <c r="E13" s="244"/>
      <c r="F13" s="244"/>
      <c r="G13" s="244"/>
      <c r="H13" s="244"/>
      <c r="I13" s="244"/>
      <c r="J13" s="245"/>
      <c r="K13" s="51">
        <f>K14*0.83333333</f>
        <v>1.66666666</v>
      </c>
      <c r="L13" s="4"/>
      <c r="M13" s="43"/>
    </row>
    <row r="14" spans="1:13" s="2" customFormat="1" ht="64.5" customHeight="1">
      <c r="A14" s="134"/>
      <c r="B14" s="135"/>
      <c r="C14" s="140" t="s">
        <v>279</v>
      </c>
      <c r="D14" s="238" t="s">
        <v>370</v>
      </c>
      <c r="E14" s="239"/>
      <c r="F14" s="24" t="s">
        <v>260</v>
      </c>
      <c r="G14" s="24" t="s">
        <v>110</v>
      </c>
      <c r="H14" s="24" t="s">
        <v>111</v>
      </c>
      <c r="I14" s="24" t="s">
        <v>112</v>
      </c>
      <c r="J14" s="24" t="s">
        <v>113</v>
      </c>
      <c r="K14" s="47">
        <v>2</v>
      </c>
      <c r="L14" s="136" t="s">
        <v>184</v>
      </c>
      <c r="M14" s="5" t="s">
        <v>171</v>
      </c>
    </row>
    <row r="15" spans="1:13" s="2" customFormat="1" ht="12" customHeight="1">
      <c r="A15" s="138"/>
      <c r="B15" s="131">
        <v>2.2999999999999998</v>
      </c>
      <c r="C15" s="243" t="s">
        <v>275</v>
      </c>
      <c r="D15" s="244"/>
      <c r="E15" s="244"/>
      <c r="F15" s="244"/>
      <c r="G15" s="244"/>
      <c r="H15" s="244"/>
      <c r="I15" s="244"/>
      <c r="J15" s="245"/>
      <c r="K15" s="51">
        <f>(K16+K18+K24)*0.25*0.83333333</f>
        <v>0.83276662450226679</v>
      </c>
      <c r="L15" s="43"/>
      <c r="M15" s="43"/>
    </row>
    <row r="16" spans="1:13" s="2" customFormat="1" ht="12" customHeight="1">
      <c r="A16" s="138"/>
      <c r="B16" s="139"/>
      <c r="C16" s="138" t="s">
        <v>72</v>
      </c>
      <c r="D16" s="226" t="s">
        <v>371</v>
      </c>
      <c r="E16" s="227"/>
      <c r="F16" s="227"/>
      <c r="G16" s="227"/>
      <c r="H16" s="227"/>
      <c r="I16" s="227"/>
      <c r="J16" s="228"/>
      <c r="K16" s="48">
        <f>K17*4*0.13333</f>
        <v>1.06664</v>
      </c>
      <c r="L16" s="5"/>
      <c r="M16" s="5"/>
    </row>
    <row r="17" spans="1:13" s="2" customFormat="1" ht="48">
      <c r="A17" s="134"/>
      <c r="B17" s="135"/>
      <c r="C17" s="134"/>
      <c r="D17" s="135" t="s">
        <v>257</v>
      </c>
      <c r="E17" s="136" t="s">
        <v>294</v>
      </c>
      <c r="F17" s="24" t="s">
        <v>260</v>
      </c>
      <c r="G17" s="24" t="s">
        <v>372</v>
      </c>
      <c r="H17" s="24" t="s">
        <v>373</v>
      </c>
      <c r="I17" s="24" t="s">
        <v>374</v>
      </c>
      <c r="J17" s="24" t="s">
        <v>375</v>
      </c>
      <c r="K17" s="47">
        <v>2</v>
      </c>
      <c r="L17" s="5" t="s">
        <v>163</v>
      </c>
      <c r="M17" s="5" t="s">
        <v>164</v>
      </c>
    </row>
    <row r="18" spans="1:13" s="2" customFormat="1" ht="12" customHeight="1">
      <c r="A18" s="138"/>
      <c r="B18" s="139"/>
      <c r="C18" s="138" t="s">
        <v>73</v>
      </c>
      <c r="D18" s="226" t="s">
        <v>376</v>
      </c>
      <c r="E18" s="227"/>
      <c r="F18" s="227"/>
      <c r="G18" s="227"/>
      <c r="H18" s="227"/>
      <c r="I18" s="227"/>
      <c r="J18" s="228"/>
      <c r="K18" s="48">
        <f>((K19*2)+(K20*0.5)+(K21*0.5)+(K22*2)+(K23))*0.6666666*0.466</f>
        <v>1.8639998136</v>
      </c>
      <c r="L18" s="5"/>
      <c r="M18" s="5"/>
    </row>
    <row r="19" spans="1:13" s="2" customFormat="1" ht="27" customHeight="1">
      <c r="A19" s="134"/>
      <c r="B19" s="135"/>
      <c r="C19" s="134"/>
      <c r="D19" s="135" t="s">
        <v>257</v>
      </c>
      <c r="E19" s="136" t="s">
        <v>377</v>
      </c>
      <c r="F19" s="24" t="s">
        <v>260</v>
      </c>
      <c r="G19" s="24" t="s">
        <v>295</v>
      </c>
      <c r="H19" s="24" t="s">
        <v>228</v>
      </c>
      <c r="I19" s="24" t="s">
        <v>229</v>
      </c>
      <c r="J19" s="24" t="s">
        <v>230</v>
      </c>
      <c r="K19" s="47">
        <v>1</v>
      </c>
      <c r="L19" s="5" t="s">
        <v>92</v>
      </c>
      <c r="M19" s="5" t="s">
        <v>91</v>
      </c>
    </row>
    <row r="20" spans="1:13" s="9" customFormat="1" ht="24">
      <c r="A20" s="141"/>
      <c r="B20" s="142"/>
      <c r="C20" s="141"/>
      <c r="D20" s="142" t="s">
        <v>261</v>
      </c>
      <c r="E20" s="143" t="s">
        <v>211</v>
      </c>
      <c r="F20" s="144" t="s">
        <v>260</v>
      </c>
      <c r="G20" s="144" t="s">
        <v>216</v>
      </c>
      <c r="H20" s="144" t="s">
        <v>215</v>
      </c>
      <c r="I20" s="144" t="s">
        <v>214</v>
      </c>
      <c r="J20" s="144" t="s">
        <v>231</v>
      </c>
      <c r="K20" s="49">
        <v>1</v>
      </c>
      <c r="L20" s="23" t="s">
        <v>93</v>
      </c>
      <c r="M20" s="5" t="s">
        <v>91</v>
      </c>
    </row>
    <row r="21" spans="1:13" s="2" customFormat="1" ht="36" customHeight="1">
      <c r="A21" s="134"/>
      <c r="B21" s="135"/>
      <c r="C21" s="134"/>
      <c r="D21" s="135" t="s">
        <v>276</v>
      </c>
      <c r="E21" s="136" t="s">
        <v>212</v>
      </c>
      <c r="F21" s="24" t="s">
        <v>260</v>
      </c>
      <c r="G21" s="24" t="s">
        <v>295</v>
      </c>
      <c r="H21" s="145"/>
      <c r="I21" s="24"/>
      <c r="J21" s="24" t="s">
        <v>296</v>
      </c>
      <c r="K21" s="47">
        <v>3</v>
      </c>
      <c r="L21" s="23" t="s">
        <v>166</v>
      </c>
      <c r="M21" s="5" t="s">
        <v>189</v>
      </c>
    </row>
    <row r="22" spans="1:13" s="2" customFormat="1" ht="48">
      <c r="A22" s="134"/>
      <c r="B22" s="135"/>
      <c r="C22" s="134"/>
      <c r="D22" s="135" t="s">
        <v>264</v>
      </c>
      <c r="E22" s="136" t="s">
        <v>213</v>
      </c>
      <c r="F22" s="24" t="s">
        <v>260</v>
      </c>
      <c r="G22" s="24" t="s">
        <v>232</v>
      </c>
      <c r="H22" s="24" t="s">
        <v>233</v>
      </c>
      <c r="I22" s="24" t="s">
        <v>234</v>
      </c>
      <c r="J22" s="24" t="s">
        <v>378</v>
      </c>
      <c r="K22" s="47">
        <v>1</v>
      </c>
      <c r="L22" s="23" t="s">
        <v>173</v>
      </c>
      <c r="M22" s="5" t="s">
        <v>172</v>
      </c>
    </row>
    <row r="23" spans="1:13" s="2" customFormat="1" ht="36.75" customHeight="1">
      <c r="A23" s="134"/>
      <c r="B23" s="135"/>
      <c r="C23" s="134"/>
      <c r="D23" s="135" t="s">
        <v>277</v>
      </c>
      <c r="E23" s="136" t="s">
        <v>217</v>
      </c>
      <c r="F23" s="146" t="s">
        <v>260</v>
      </c>
      <c r="G23" s="24" t="s">
        <v>295</v>
      </c>
      <c r="H23" s="145"/>
      <c r="I23" s="24"/>
      <c r="J23" s="24" t="s">
        <v>296</v>
      </c>
      <c r="K23" s="47">
        <v>0</v>
      </c>
      <c r="L23" s="5" t="s">
        <v>94</v>
      </c>
      <c r="M23" s="5"/>
    </row>
    <row r="24" spans="1:13" s="2" customFormat="1" ht="12">
      <c r="A24" s="138"/>
      <c r="B24" s="139"/>
      <c r="C24" s="138" t="s">
        <v>379</v>
      </c>
      <c r="D24" s="246" t="s">
        <v>380</v>
      </c>
      <c r="E24" s="247"/>
      <c r="F24" s="247"/>
      <c r="G24" s="247"/>
      <c r="H24" s="247"/>
      <c r="I24" s="247"/>
      <c r="J24" s="248"/>
      <c r="K24" s="48">
        <f>(K25+K26+K27)*1.3333*0.4</f>
        <v>1.06664</v>
      </c>
      <c r="L24" s="5"/>
      <c r="M24" s="5"/>
    </row>
    <row r="25" spans="1:13" s="2" customFormat="1" ht="60">
      <c r="A25" s="134"/>
      <c r="B25" s="135"/>
      <c r="C25" s="134"/>
      <c r="D25" s="135" t="s">
        <v>257</v>
      </c>
      <c r="E25" s="136" t="s">
        <v>218</v>
      </c>
      <c r="F25" s="24" t="s">
        <v>260</v>
      </c>
      <c r="G25" s="24" t="s">
        <v>295</v>
      </c>
      <c r="H25" s="147" t="s">
        <v>235</v>
      </c>
      <c r="I25" s="24" t="s">
        <v>219</v>
      </c>
      <c r="J25" s="24" t="s">
        <v>114</v>
      </c>
      <c r="K25" s="47">
        <v>0</v>
      </c>
      <c r="L25" s="5" t="s">
        <v>95</v>
      </c>
      <c r="M25" s="5" t="s">
        <v>91</v>
      </c>
    </row>
    <row r="26" spans="1:13" s="2" customFormat="1" ht="24">
      <c r="A26" s="134"/>
      <c r="B26" s="135"/>
      <c r="C26" s="134"/>
      <c r="D26" s="135" t="s">
        <v>261</v>
      </c>
      <c r="E26" s="136" t="s">
        <v>278</v>
      </c>
      <c r="F26" s="24" t="s">
        <v>260</v>
      </c>
      <c r="G26" s="24" t="s">
        <v>295</v>
      </c>
      <c r="H26" s="136" t="s">
        <v>235</v>
      </c>
      <c r="I26" s="24" t="s">
        <v>219</v>
      </c>
      <c r="J26" s="24" t="s">
        <v>114</v>
      </c>
      <c r="K26" s="47">
        <v>0</v>
      </c>
      <c r="L26" s="5" t="s">
        <v>95</v>
      </c>
      <c r="M26" s="5" t="s">
        <v>91</v>
      </c>
    </row>
    <row r="27" spans="1:13" s="2" customFormat="1" ht="36">
      <c r="A27" s="134"/>
      <c r="B27" s="135"/>
      <c r="C27" s="134"/>
      <c r="D27" s="135" t="s">
        <v>276</v>
      </c>
      <c r="E27" s="136" t="s">
        <v>220</v>
      </c>
      <c r="F27" s="24" t="s">
        <v>260</v>
      </c>
      <c r="G27" s="24" t="s">
        <v>295</v>
      </c>
      <c r="H27" s="147" t="s">
        <v>221</v>
      </c>
      <c r="I27" s="24" t="s">
        <v>222</v>
      </c>
      <c r="J27" s="24" t="s">
        <v>223</v>
      </c>
      <c r="K27" s="47">
        <v>2</v>
      </c>
      <c r="L27" s="23" t="s">
        <v>93</v>
      </c>
      <c r="M27" s="5" t="s">
        <v>91</v>
      </c>
    </row>
    <row r="28" spans="1:13" s="1" customFormat="1">
      <c r="A28" s="148"/>
      <c r="B28" s="131">
        <v>2.4</v>
      </c>
      <c r="C28" s="223" t="s">
        <v>224</v>
      </c>
      <c r="D28" s="224"/>
      <c r="E28" s="224"/>
      <c r="F28" s="224"/>
      <c r="G28" s="224"/>
      <c r="H28" s="224"/>
      <c r="I28" s="224"/>
      <c r="J28" s="225"/>
      <c r="K28" s="51">
        <f>K29*4*0.1*0.83333333</f>
        <v>0.66666666400000008</v>
      </c>
      <c r="L28" s="45"/>
      <c r="M28" s="45"/>
    </row>
    <row r="29" spans="1:13" s="2" customFormat="1" ht="99" customHeight="1">
      <c r="A29" s="134"/>
      <c r="B29" s="135"/>
      <c r="C29" s="134"/>
      <c r="D29" s="135" t="s">
        <v>257</v>
      </c>
      <c r="E29" s="136" t="s">
        <v>118</v>
      </c>
      <c r="F29" s="24" t="s">
        <v>260</v>
      </c>
      <c r="G29" s="24" t="s">
        <v>236</v>
      </c>
      <c r="H29" s="24" t="s">
        <v>297</v>
      </c>
      <c r="I29" s="24" t="s">
        <v>237</v>
      </c>
      <c r="J29" s="24" t="s">
        <v>115</v>
      </c>
      <c r="K29" s="47">
        <v>2</v>
      </c>
      <c r="L29" s="5" t="s">
        <v>187</v>
      </c>
      <c r="M29" s="5" t="s">
        <v>188</v>
      </c>
    </row>
    <row r="30" spans="1:13" s="1" customFormat="1" ht="12.75" customHeight="1">
      <c r="A30" s="148"/>
      <c r="B30" s="131">
        <v>2.5</v>
      </c>
      <c r="C30" s="223" t="s">
        <v>225</v>
      </c>
      <c r="D30" s="224"/>
      <c r="E30" s="224"/>
      <c r="F30" s="224"/>
      <c r="G30" s="224"/>
      <c r="H30" s="224"/>
      <c r="I30" s="224"/>
      <c r="J30" s="225"/>
      <c r="K30" s="51">
        <f>K31*4*0.15*0.83333333</f>
        <v>0.99999999599999989</v>
      </c>
      <c r="L30" s="45"/>
      <c r="M30" s="45"/>
    </row>
    <row r="31" spans="1:13" s="2" customFormat="1" ht="99" customHeight="1">
      <c r="A31" s="134"/>
      <c r="B31" s="135"/>
      <c r="C31" s="134"/>
      <c r="D31" s="135" t="s">
        <v>257</v>
      </c>
      <c r="E31" s="136" t="s">
        <v>119</v>
      </c>
      <c r="F31" s="24" t="s">
        <v>260</v>
      </c>
      <c r="G31" s="24" t="s">
        <v>116</v>
      </c>
      <c r="H31" s="24" t="s">
        <v>420</v>
      </c>
      <c r="I31" s="24" t="s">
        <v>117</v>
      </c>
      <c r="J31" s="24" t="s">
        <v>381</v>
      </c>
      <c r="K31" s="47">
        <v>2</v>
      </c>
      <c r="L31" s="5" t="s">
        <v>185</v>
      </c>
      <c r="M31" s="5" t="s">
        <v>186</v>
      </c>
    </row>
  </sheetData>
  <customSheetViews>
    <customSheetView guid="{A6C775B4-2D7B-47C0-8BA7-F8D0B9E52BCD}" showPageBreaks="1" showRuler="0" topLeftCell="A11">
      <selection activeCell="H22" sqref="H22"/>
      <pageMargins left="0.75" right="0.75" top="1" bottom="1" header="0.5" footer="0.5"/>
      <pageSetup orientation="landscape" r:id="rId1"/>
      <headerFooter alignWithMargins="0"/>
    </customSheetView>
    <customSheetView guid="{CAAA166C-6610-45E6-B022-369891574490}" topLeftCell="D11">
      <selection activeCell="N12" sqref="N12"/>
      <pageMargins left="0.75" right="0.75" top="1" bottom="1" header="0.5" footer="0.5"/>
      <pageSetup orientation="landscape" r:id="rId2"/>
      <headerFooter alignWithMargins="0"/>
    </customSheetView>
  </customSheetViews>
  <mergeCells count="15">
    <mergeCell ref="C28:J28"/>
    <mergeCell ref="B5:J5"/>
    <mergeCell ref="C6:J6"/>
    <mergeCell ref="D9:J9"/>
    <mergeCell ref="C13:J13"/>
    <mergeCell ref="C30:J30"/>
    <mergeCell ref="D11:J11"/>
    <mergeCell ref="D16:J16"/>
    <mergeCell ref="A3:E4"/>
    <mergeCell ref="F3:J3"/>
    <mergeCell ref="D14:E14"/>
    <mergeCell ref="D7:J7"/>
    <mergeCell ref="C15:J15"/>
    <mergeCell ref="D18:J18"/>
    <mergeCell ref="D24:J24"/>
  </mergeCells>
  <phoneticPr fontId="4" type="noConversion"/>
  <pageMargins left="0.65" right="0.6" top="0.47" bottom="0.63" header="0.33" footer="0.5"/>
  <pageSetup scale="59" fitToHeight="7" orientation="landscape" r:id="rId3"/>
  <headerFooter alignWithMargins="0"/>
</worksheet>
</file>

<file path=xl/worksheets/sheet4.xml><?xml version="1.0" encoding="utf-8"?>
<worksheet xmlns="http://schemas.openxmlformats.org/spreadsheetml/2006/main" xmlns:r="http://schemas.openxmlformats.org/officeDocument/2006/relationships">
  <sheetPr>
    <pageSetUpPr fitToPage="1"/>
  </sheetPr>
  <dimension ref="A1:J77"/>
  <sheetViews>
    <sheetView workbookViewId="0">
      <selection activeCell="C12" sqref="C12:H12"/>
    </sheetView>
  </sheetViews>
  <sheetFormatPr defaultRowHeight="15"/>
  <cols>
    <col min="1" max="1" width="8.140625" style="25" customWidth="1"/>
    <col min="2" max="2" width="26.85546875" style="25" customWidth="1"/>
    <col min="3" max="3" width="21.85546875" style="29" customWidth="1"/>
    <col min="4" max="4" width="44.85546875" style="25" bestFit="1" customWidth="1"/>
    <col min="5" max="5" width="12.85546875" style="26" customWidth="1"/>
    <col min="6" max="6" width="13.5703125" style="26" customWidth="1"/>
    <col min="7" max="7" width="15.5703125" style="26" bestFit="1" customWidth="1"/>
    <col min="8" max="8" width="15.85546875" style="56" bestFit="1" customWidth="1"/>
    <col min="9" max="9" width="19.28515625" style="25" customWidth="1"/>
    <col min="10" max="10" width="17.5703125" style="25" customWidth="1"/>
    <col min="11" max="16384" width="9.140625" style="25"/>
  </cols>
  <sheetData>
    <row r="1" spans="1:10" ht="15.75">
      <c r="A1" s="89" t="s">
        <v>103</v>
      </c>
      <c r="G1" s="95"/>
    </row>
    <row r="2" spans="1:10" ht="16.5" thickBot="1">
      <c r="A2" s="89"/>
      <c r="G2" s="95"/>
    </row>
    <row r="3" spans="1:10" s="151" customFormat="1" ht="23.25" customHeight="1" thickBot="1">
      <c r="A3" s="149" t="s">
        <v>2</v>
      </c>
      <c r="B3" s="149" t="s">
        <v>100</v>
      </c>
      <c r="C3" s="254"/>
      <c r="D3" s="255"/>
      <c r="E3" s="63" t="s">
        <v>104</v>
      </c>
      <c r="F3" s="63" t="s">
        <v>300</v>
      </c>
      <c r="G3" s="63" t="s">
        <v>309</v>
      </c>
      <c r="H3" s="63" t="s">
        <v>303</v>
      </c>
      <c r="I3" s="63" t="s">
        <v>304</v>
      </c>
      <c r="J3" s="150" t="s">
        <v>305</v>
      </c>
    </row>
    <row r="4" spans="1:10" s="158" customFormat="1">
      <c r="A4" s="152" t="s">
        <v>327</v>
      </c>
      <c r="B4" s="153"/>
      <c r="C4" s="153"/>
      <c r="D4" s="153"/>
      <c r="E4" s="154"/>
      <c r="F4" s="155">
        <f>F5+F8</f>
        <v>6.6765999999999996</v>
      </c>
      <c r="G4" s="156"/>
      <c r="H4" s="156"/>
      <c r="I4" s="156"/>
      <c r="J4" s="157"/>
    </row>
    <row r="5" spans="1:10" s="151" customFormat="1" ht="18" customHeight="1">
      <c r="A5" s="159"/>
      <c r="B5" s="160" t="s">
        <v>382</v>
      </c>
      <c r="C5" s="161"/>
      <c r="D5" s="161"/>
      <c r="E5" s="162"/>
      <c r="F5" s="163">
        <f>(F6+F7)*0.8333</f>
        <v>1.6666000000000001</v>
      </c>
      <c r="G5" s="164"/>
      <c r="H5" s="164"/>
      <c r="I5" s="164"/>
      <c r="J5" s="164"/>
    </row>
    <row r="6" spans="1:10" s="168" customFormat="1" ht="28.5" customHeight="1">
      <c r="A6" s="165"/>
      <c r="B6" s="165"/>
      <c r="C6" s="256" t="s">
        <v>383</v>
      </c>
      <c r="D6" s="257"/>
      <c r="E6" s="166">
        <v>0.5</v>
      </c>
      <c r="F6" s="166">
        <v>1</v>
      </c>
      <c r="G6" s="167"/>
      <c r="H6" s="167" t="s">
        <v>384</v>
      </c>
      <c r="I6" s="167" t="s">
        <v>385</v>
      </c>
      <c r="J6" s="167" t="s">
        <v>386</v>
      </c>
    </row>
    <row r="7" spans="1:10" s="158" customFormat="1" ht="51.75" customHeight="1">
      <c r="A7" s="165"/>
      <c r="B7" s="165"/>
      <c r="C7" s="256" t="s">
        <v>387</v>
      </c>
      <c r="D7" s="257"/>
      <c r="E7" s="166">
        <v>0.5</v>
      </c>
      <c r="F7" s="169">
        <v>1</v>
      </c>
      <c r="G7" s="167"/>
      <c r="H7" s="167" t="s">
        <v>388</v>
      </c>
      <c r="I7" s="167" t="s">
        <v>389</v>
      </c>
      <c r="J7" s="167" t="s">
        <v>390</v>
      </c>
    </row>
    <row r="8" spans="1:10" s="158" customFormat="1" ht="17.25" customHeight="1">
      <c r="A8" s="159"/>
      <c r="B8" s="160" t="s">
        <v>391</v>
      </c>
      <c r="C8" s="161"/>
      <c r="D8" s="161"/>
      <c r="E8" s="162"/>
      <c r="F8" s="163">
        <f>F9*1.67</f>
        <v>5.01</v>
      </c>
      <c r="G8" s="170"/>
      <c r="H8" s="170"/>
      <c r="I8" s="170"/>
      <c r="J8" s="170"/>
    </row>
    <row r="9" spans="1:10" s="158" customFormat="1" ht="39" customHeight="1" thickBot="1">
      <c r="A9" s="171"/>
      <c r="B9" s="171"/>
      <c r="C9" s="258"/>
      <c r="D9" s="258"/>
      <c r="E9" s="172">
        <v>1</v>
      </c>
      <c r="F9" s="173">
        <v>3</v>
      </c>
      <c r="G9" s="174" t="s">
        <v>392</v>
      </c>
      <c r="H9" s="174" t="s">
        <v>393</v>
      </c>
      <c r="I9" s="174" t="s">
        <v>394</v>
      </c>
      <c r="J9" s="174" t="s">
        <v>395</v>
      </c>
    </row>
    <row r="10" spans="1:10">
      <c r="A10" s="30"/>
      <c r="B10" s="27"/>
      <c r="C10" s="31"/>
      <c r="D10" s="27"/>
      <c r="E10" s="28"/>
      <c r="F10" s="28"/>
      <c r="G10" s="28"/>
    </row>
    <row r="11" spans="1:10">
      <c r="A11" s="30"/>
      <c r="B11" s="27"/>
      <c r="C11" s="31"/>
      <c r="D11" s="27"/>
      <c r="E11" s="28"/>
      <c r="F11" s="28"/>
      <c r="G11" s="28"/>
    </row>
    <row r="12" spans="1:10" s="182" customFormat="1" ht="31.5" customHeight="1">
      <c r="A12" s="181"/>
      <c r="B12" s="192" t="s">
        <v>82</v>
      </c>
      <c r="C12" s="252" t="s">
        <v>146</v>
      </c>
      <c r="D12" s="252"/>
      <c r="E12" s="252"/>
      <c r="F12" s="252"/>
      <c r="G12" s="252"/>
      <c r="H12" s="252"/>
    </row>
    <row r="13" spans="1:10" s="182" customFormat="1">
      <c r="B13" s="192" t="s">
        <v>83</v>
      </c>
      <c r="C13" s="253" t="s">
        <v>147</v>
      </c>
      <c r="D13" s="253"/>
      <c r="E13" s="253"/>
      <c r="F13" s="253"/>
      <c r="G13" s="253"/>
      <c r="H13" s="253"/>
    </row>
    <row r="14" spans="1:10">
      <c r="B14" s="73"/>
    </row>
    <row r="15" spans="1:10" ht="15.75" thickBot="1"/>
    <row r="16" spans="1:10" s="177" customFormat="1" ht="26.25" thickBot="1">
      <c r="A16" s="175" t="s">
        <v>5</v>
      </c>
      <c r="B16" s="175" t="s">
        <v>396</v>
      </c>
      <c r="C16" s="175" t="s">
        <v>6</v>
      </c>
      <c r="D16" s="175" t="s">
        <v>397</v>
      </c>
      <c r="E16" s="175" t="s">
        <v>7</v>
      </c>
      <c r="F16" s="176" t="s">
        <v>78</v>
      </c>
      <c r="G16" s="176" t="s">
        <v>79</v>
      </c>
      <c r="H16" s="176" t="s">
        <v>398</v>
      </c>
    </row>
    <row r="17" spans="1:8" ht="15.75" thickBot="1">
      <c r="A17" s="64">
        <v>0</v>
      </c>
      <c r="B17" s="32" t="s">
        <v>8</v>
      </c>
      <c r="C17" s="32" t="s">
        <v>8</v>
      </c>
      <c r="D17" s="32" t="s">
        <v>9</v>
      </c>
      <c r="E17" s="33">
        <v>27470</v>
      </c>
      <c r="F17" s="183" t="s">
        <v>296</v>
      </c>
      <c r="G17" s="184" t="s">
        <v>315</v>
      </c>
      <c r="H17" s="184" t="s">
        <v>316</v>
      </c>
    </row>
    <row r="18" spans="1:8">
      <c r="A18" s="65">
        <v>1</v>
      </c>
      <c r="B18" s="34" t="s">
        <v>10</v>
      </c>
      <c r="C18" s="34" t="s">
        <v>10</v>
      </c>
      <c r="D18" s="34" t="s">
        <v>11</v>
      </c>
      <c r="E18" s="35">
        <v>1001</v>
      </c>
      <c r="F18" s="92"/>
      <c r="G18" s="92"/>
      <c r="H18" s="96"/>
    </row>
    <row r="19" spans="1:8" ht="15.75" thickBot="1">
      <c r="A19" s="66">
        <v>1</v>
      </c>
      <c r="B19" s="36" t="s">
        <v>10</v>
      </c>
      <c r="C19" s="36" t="s">
        <v>10</v>
      </c>
      <c r="D19" s="36" t="s">
        <v>12</v>
      </c>
      <c r="E19" s="37">
        <v>470</v>
      </c>
      <c r="F19" s="93"/>
      <c r="G19" s="93"/>
      <c r="H19" s="97"/>
    </row>
    <row r="20" spans="1:8">
      <c r="A20" s="65">
        <v>2</v>
      </c>
      <c r="B20" s="34" t="s">
        <v>13</v>
      </c>
      <c r="C20" s="34" t="s">
        <v>13</v>
      </c>
      <c r="D20" s="34" t="s">
        <v>14</v>
      </c>
      <c r="E20" s="35">
        <v>125</v>
      </c>
      <c r="F20" s="92"/>
      <c r="G20" s="92"/>
      <c r="H20" s="96"/>
    </row>
    <row r="21" spans="1:8">
      <c r="A21" s="67">
        <v>2</v>
      </c>
      <c r="B21" s="38" t="s">
        <v>13</v>
      </c>
      <c r="C21" s="38" t="s">
        <v>13</v>
      </c>
      <c r="D21" s="38" t="s">
        <v>15</v>
      </c>
      <c r="E21" s="39">
        <v>100</v>
      </c>
      <c r="F21" s="94"/>
      <c r="G21" s="94"/>
      <c r="H21" s="98"/>
    </row>
    <row r="22" spans="1:8">
      <c r="A22" s="67">
        <v>2</v>
      </c>
      <c r="B22" s="38" t="s">
        <v>13</v>
      </c>
      <c r="C22" s="38" t="s">
        <v>16</v>
      </c>
      <c r="D22" s="38" t="s">
        <v>17</v>
      </c>
      <c r="E22" s="39">
        <v>1158</v>
      </c>
      <c r="F22" s="94"/>
      <c r="G22" s="94"/>
      <c r="H22" s="98"/>
    </row>
    <row r="23" spans="1:8">
      <c r="A23" s="67">
        <v>2</v>
      </c>
      <c r="B23" s="38" t="s">
        <v>13</v>
      </c>
      <c r="C23" s="38" t="s">
        <v>16</v>
      </c>
      <c r="D23" s="38" t="s">
        <v>18</v>
      </c>
      <c r="E23" s="39">
        <v>295</v>
      </c>
      <c r="F23" s="94"/>
      <c r="G23" s="94"/>
      <c r="H23" s="98"/>
    </row>
    <row r="24" spans="1:8">
      <c r="A24" s="67">
        <v>2</v>
      </c>
      <c r="B24" s="38" t="s">
        <v>13</v>
      </c>
      <c r="C24" s="38" t="s">
        <v>16</v>
      </c>
      <c r="D24" s="38" t="s">
        <v>19</v>
      </c>
      <c r="E24" s="39">
        <v>2329</v>
      </c>
      <c r="F24" s="94"/>
      <c r="G24" s="94"/>
      <c r="H24" s="98"/>
    </row>
    <row r="25" spans="1:8">
      <c r="A25" s="67">
        <v>2</v>
      </c>
      <c r="B25" s="38" t="s">
        <v>13</v>
      </c>
      <c r="C25" s="38" t="s">
        <v>13</v>
      </c>
      <c r="D25" s="38" t="s">
        <v>20</v>
      </c>
      <c r="E25" s="39">
        <v>735</v>
      </c>
      <c r="F25" s="94"/>
      <c r="G25" s="94"/>
      <c r="H25" s="98"/>
    </row>
    <row r="26" spans="1:8" ht="15.75" thickBot="1">
      <c r="A26" s="66">
        <v>2</v>
      </c>
      <c r="B26" s="36" t="s">
        <v>13</v>
      </c>
      <c r="C26" s="36" t="s">
        <v>13</v>
      </c>
      <c r="D26" s="36" t="s">
        <v>21</v>
      </c>
      <c r="E26" s="37">
        <v>285</v>
      </c>
      <c r="F26" s="93"/>
      <c r="G26" s="93"/>
      <c r="H26" s="97"/>
    </row>
    <row r="27" spans="1:8">
      <c r="A27" s="65">
        <v>3</v>
      </c>
      <c r="B27" s="34" t="s">
        <v>23</v>
      </c>
      <c r="C27" s="34" t="s">
        <v>23</v>
      </c>
      <c r="D27" s="34" t="s">
        <v>22</v>
      </c>
      <c r="E27" s="35"/>
      <c r="F27" s="92"/>
      <c r="G27" s="92"/>
      <c r="H27" s="96"/>
    </row>
    <row r="28" spans="1:8">
      <c r="A28" s="65">
        <v>3</v>
      </c>
      <c r="B28" s="34" t="s">
        <v>23</v>
      </c>
      <c r="C28" s="34" t="s">
        <v>23</v>
      </c>
      <c r="D28" s="34" t="s">
        <v>24</v>
      </c>
      <c r="E28" s="35">
        <v>282</v>
      </c>
      <c r="F28" s="92"/>
      <c r="G28" s="92"/>
      <c r="H28" s="96"/>
    </row>
    <row r="29" spans="1:8">
      <c r="A29" s="67">
        <v>3</v>
      </c>
      <c r="B29" s="38" t="s">
        <v>23</v>
      </c>
      <c r="C29" s="38" t="s">
        <v>23</v>
      </c>
      <c r="D29" s="38" t="s">
        <v>25</v>
      </c>
      <c r="E29" s="39">
        <v>1559</v>
      </c>
      <c r="F29" s="94"/>
      <c r="G29" s="94"/>
      <c r="H29" s="98"/>
    </row>
    <row r="30" spans="1:8">
      <c r="A30" s="67">
        <v>3</v>
      </c>
      <c r="B30" s="38" t="s">
        <v>23</v>
      </c>
      <c r="C30" s="38" t="s">
        <v>26</v>
      </c>
      <c r="D30" s="38" t="s">
        <v>27</v>
      </c>
      <c r="E30" s="39">
        <v>7906</v>
      </c>
      <c r="F30" s="94"/>
      <c r="G30" s="94"/>
      <c r="H30" s="98"/>
    </row>
    <row r="31" spans="1:8">
      <c r="A31" s="67">
        <v>3</v>
      </c>
      <c r="B31" s="38" t="s">
        <v>23</v>
      </c>
      <c r="C31" s="38" t="s">
        <v>26</v>
      </c>
      <c r="D31" s="38" t="s">
        <v>28</v>
      </c>
      <c r="E31" s="39">
        <v>14211</v>
      </c>
      <c r="F31" s="94"/>
      <c r="G31" s="94"/>
      <c r="H31" s="98"/>
    </row>
    <row r="32" spans="1:8">
      <c r="A32" s="67">
        <v>3</v>
      </c>
      <c r="B32" s="38" t="s">
        <v>23</v>
      </c>
      <c r="C32" s="38" t="s">
        <v>26</v>
      </c>
      <c r="D32" s="38" t="s">
        <v>29</v>
      </c>
      <c r="E32" s="39">
        <v>2699</v>
      </c>
      <c r="F32" s="94"/>
      <c r="G32" s="94"/>
      <c r="H32" s="98"/>
    </row>
    <row r="33" spans="1:8">
      <c r="A33" s="67">
        <v>3</v>
      </c>
      <c r="B33" s="38" t="s">
        <v>23</v>
      </c>
      <c r="C33" s="38" t="s">
        <v>26</v>
      </c>
      <c r="D33" s="38" t="s">
        <v>30</v>
      </c>
      <c r="E33" s="39">
        <v>384</v>
      </c>
      <c r="F33" s="94"/>
      <c r="G33" s="94"/>
      <c r="H33" s="98"/>
    </row>
    <row r="34" spans="1:8">
      <c r="A34" s="67">
        <v>3</v>
      </c>
      <c r="B34" s="38" t="s">
        <v>23</v>
      </c>
      <c r="C34" s="38" t="s">
        <v>26</v>
      </c>
      <c r="D34" s="38" t="s">
        <v>31</v>
      </c>
      <c r="E34" s="39">
        <v>5086</v>
      </c>
      <c r="F34" s="94"/>
      <c r="G34" s="94"/>
      <c r="H34" s="98"/>
    </row>
    <row r="35" spans="1:8">
      <c r="A35" s="67">
        <v>3</v>
      </c>
      <c r="B35" s="38" t="s">
        <v>23</v>
      </c>
      <c r="C35" s="38" t="s">
        <v>26</v>
      </c>
      <c r="D35" s="38" t="s">
        <v>32</v>
      </c>
      <c r="E35" s="39">
        <v>10491</v>
      </c>
      <c r="F35" s="94"/>
      <c r="G35" s="94"/>
      <c r="H35" s="98"/>
    </row>
    <row r="36" spans="1:8">
      <c r="A36" s="67">
        <v>3</v>
      </c>
      <c r="B36" s="38" t="s">
        <v>23</v>
      </c>
      <c r="C36" s="38" t="s">
        <v>26</v>
      </c>
      <c r="D36" s="38" t="s">
        <v>33</v>
      </c>
      <c r="E36" s="39">
        <v>3969</v>
      </c>
      <c r="F36" s="94"/>
      <c r="G36" s="94"/>
      <c r="H36" s="98"/>
    </row>
    <row r="37" spans="1:8">
      <c r="A37" s="67">
        <v>3</v>
      </c>
      <c r="B37" s="38" t="s">
        <v>23</v>
      </c>
      <c r="C37" s="38" t="s">
        <v>26</v>
      </c>
      <c r="D37" s="38" t="s">
        <v>34</v>
      </c>
      <c r="E37" s="39">
        <v>2176</v>
      </c>
      <c r="F37" s="94"/>
      <c r="G37" s="94"/>
      <c r="H37" s="98"/>
    </row>
    <row r="38" spans="1:8">
      <c r="A38" s="67">
        <v>3</v>
      </c>
      <c r="B38" s="38" t="s">
        <v>23</v>
      </c>
      <c r="C38" s="38" t="s">
        <v>26</v>
      </c>
      <c r="D38" s="38" t="s">
        <v>35</v>
      </c>
      <c r="E38" s="39">
        <v>441</v>
      </c>
      <c r="F38" s="94"/>
      <c r="G38" s="94"/>
      <c r="H38" s="98"/>
    </row>
    <row r="39" spans="1:8" ht="15.75" thickBot="1">
      <c r="A39" s="66">
        <v>3</v>
      </c>
      <c r="B39" s="36" t="s">
        <v>23</v>
      </c>
      <c r="C39" s="36" t="s">
        <v>36</v>
      </c>
      <c r="D39" s="36" t="s">
        <v>37</v>
      </c>
      <c r="E39" s="37">
        <v>934</v>
      </c>
      <c r="F39" s="93"/>
      <c r="G39" s="93"/>
      <c r="H39" s="97"/>
    </row>
    <row r="40" spans="1:8">
      <c r="A40" s="65">
        <v>4</v>
      </c>
      <c r="B40" s="34" t="s">
        <v>38</v>
      </c>
      <c r="C40" s="34" t="s">
        <v>38</v>
      </c>
      <c r="D40" s="34" t="s">
        <v>39</v>
      </c>
      <c r="E40" s="35">
        <v>55059</v>
      </c>
      <c r="F40" s="92" t="s">
        <v>296</v>
      </c>
      <c r="G40" s="96" t="s">
        <v>148</v>
      </c>
      <c r="H40" s="96" t="s">
        <v>149</v>
      </c>
    </row>
    <row r="41" spans="1:8">
      <c r="A41" s="67">
        <v>4</v>
      </c>
      <c r="B41" s="38" t="s">
        <v>38</v>
      </c>
      <c r="C41" s="38" t="s">
        <v>38</v>
      </c>
      <c r="D41" s="38" t="s">
        <v>40</v>
      </c>
      <c r="E41" s="39">
        <v>20982</v>
      </c>
      <c r="F41" s="94"/>
      <c r="G41" s="94"/>
      <c r="H41" s="98"/>
    </row>
    <row r="42" spans="1:8">
      <c r="A42" s="67">
        <v>4</v>
      </c>
      <c r="B42" s="38" t="s">
        <v>38</v>
      </c>
      <c r="C42" s="38" t="s">
        <v>38</v>
      </c>
      <c r="D42" s="38" t="s">
        <v>41</v>
      </c>
      <c r="E42" s="39">
        <v>30853</v>
      </c>
      <c r="F42" s="94"/>
      <c r="G42" s="94"/>
      <c r="H42" s="98"/>
    </row>
    <row r="43" spans="1:8" ht="15.75" thickBot="1">
      <c r="A43" s="66">
        <v>4</v>
      </c>
      <c r="B43" s="36" t="s">
        <v>38</v>
      </c>
      <c r="C43" s="36" t="s">
        <v>38</v>
      </c>
      <c r="D43" s="36" t="s">
        <v>42</v>
      </c>
      <c r="E43" s="37">
        <v>294</v>
      </c>
      <c r="F43" s="93"/>
      <c r="G43" s="93"/>
      <c r="H43" s="97"/>
    </row>
    <row r="44" spans="1:8">
      <c r="A44" s="65">
        <v>5</v>
      </c>
      <c r="B44" s="34" t="s">
        <v>43</v>
      </c>
      <c r="C44" s="34" t="s">
        <v>44</v>
      </c>
      <c r="D44" s="34" t="s">
        <v>45</v>
      </c>
      <c r="E44" s="35">
        <v>219643</v>
      </c>
      <c r="F44" s="92"/>
      <c r="G44" s="92"/>
      <c r="H44" s="96"/>
    </row>
    <row r="45" spans="1:8">
      <c r="A45" s="67">
        <v>5</v>
      </c>
      <c r="B45" s="38" t="s">
        <v>43</v>
      </c>
      <c r="C45" s="38" t="s">
        <v>44</v>
      </c>
      <c r="D45" s="38" t="s">
        <v>46</v>
      </c>
      <c r="E45" s="39">
        <v>499</v>
      </c>
      <c r="F45" s="94"/>
      <c r="G45" s="94"/>
      <c r="H45" s="98"/>
    </row>
    <row r="46" spans="1:8">
      <c r="A46" s="67">
        <v>5</v>
      </c>
      <c r="B46" s="38" t="s">
        <v>43</v>
      </c>
      <c r="C46" s="38" t="s">
        <v>44</v>
      </c>
      <c r="D46" s="38" t="s">
        <v>47</v>
      </c>
      <c r="E46" s="39">
        <v>312</v>
      </c>
      <c r="F46" s="94"/>
      <c r="G46" s="94"/>
      <c r="H46" s="98"/>
    </row>
    <row r="47" spans="1:8">
      <c r="A47" s="67">
        <v>5</v>
      </c>
      <c r="B47" s="38" t="s">
        <v>43</v>
      </c>
      <c r="C47" s="38" t="s">
        <v>44</v>
      </c>
      <c r="D47" s="38" t="s">
        <v>48</v>
      </c>
      <c r="E47" s="39">
        <v>1921</v>
      </c>
      <c r="F47" s="94"/>
      <c r="G47" s="94"/>
      <c r="H47" s="98"/>
    </row>
    <row r="48" spans="1:8">
      <c r="A48" s="67">
        <v>5</v>
      </c>
      <c r="B48" s="38" t="s">
        <v>43</v>
      </c>
      <c r="C48" s="38" t="s">
        <v>44</v>
      </c>
      <c r="D48" s="38" t="s">
        <v>49</v>
      </c>
      <c r="E48" s="39">
        <v>3153</v>
      </c>
      <c r="F48" s="94"/>
      <c r="G48" s="94"/>
      <c r="H48" s="98"/>
    </row>
    <row r="49" spans="1:8">
      <c r="A49" s="67">
        <v>5</v>
      </c>
      <c r="B49" s="38" t="s">
        <v>43</v>
      </c>
      <c r="C49" s="38" t="s">
        <v>50</v>
      </c>
      <c r="D49" s="38" t="s">
        <v>51</v>
      </c>
      <c r="E49" s="39">
        <v>29212</v>
      </c>
      <c r="F49" s="94"/>
      <c r="G49" s="94"/>
      <c r="H49" s="98"/>
    </row>
    <row r="50" spans="1:8">
      <c r="A50" s="67">
        <v>5</v>
      </c>
      <c r="B50" s="38" t="s">
        <v>43</v>
      </c>
      <c r="C50" s="38" t="s">
        <v>50</v>
      </c>
      <c r="D50" s="38" t="s">
        <v>52</v>
      </c>
      <c r="E50" s="39">
        <v>81799</v>
      </c>
      <c r="F50" s="94"/>
      <c r="G50" s="94"/>
      <c r="H50" s="98"/>
    </row>
    <row r="51" spans="1:8">
      <c r="A51" s="67">
        <v>5</v>
      </c>
      <c r="B51" s="38" t="s">
        <v>43</v>
      </c>
      <c r="C51" s="38" t="s">
        <v>50</v>
      </c>
      <c r="D51" s="38" t="s">
        <v>53</v>
      </c>
      <c r="E51" s="39">
        <v>18146</v>
      </c>
      <c r="F51" s="94"/>
      <c r="G51" s="94"/>
      <c r="H51" s="98"/>
    </row>
    <row r="52" spans="1:8">
      <c r="A52" s="67">
        <v>5</v>
      </c>
      <c r="B52" s="38" t="s">
        <v>43</v>
      </c>
      <c r="C52" s="38" t="s">
        <v>50</v>
      </c>
      <c r="D52" s="38" t="s">
        <v>54</v>
      </c>
      <c r="E52" s="39">
        <v>1034</v>
      </c>
      <c r="F52" s="94"/>
      <c r="G52" s="94"/>
      <c r="H52" s="98"/>
    </row>
    <row r="53" spans="1:8">
      <c r="A53" s="67">
        <v>5</v>
      </c>
      <c r="B53" s="38" t="s">
        <v>43</v>
      </c>
      <c r="C53" s="38" t="s">
        <v>50</v>
      </c>
      <c r="D53" s="38" t="s">
        <v>55</v>
      </c>
      <c r="E53" s="39">
        <v>2331</v>
      </c>
      <c r="F53" s="94"/>
      <c r="G53" s="94"/>
      <c r="H53" s="98"/>
    </row>
    <row r="54" spans="1:8">
      <c r="A54" s="67">
        <v>5</v>
      </c>
      <c r="B54" s="38" t="s">
        <v>43</v>
      </c>
      <c r="C54" s="38" t="s">
        <v>50</v>
      </c>
      <c r="D54" s="38" t="s">
        <v>56</v>
      </c>
      <c r="E54" s="39">
        <v>180180</v>
      </c>
      <c r="F54" s="94"/>
      <c r="G54" s="94"/>
      <c r="H54" s="98"/>
    </row>
    <row r="55" spans="1:8">
      <c r="A55" s="67">
        <v>5</v>
      </c>
      <c r="B55" s="38" t="s">
        <v>43</v>
      </c>
      <c r="C55" s="38" t="s">
        <v>50</v>
      </c>
      <c r="D55" s="38" t="s">
        <v>57</v>
      </c>
      <c r="E55" s="39">
        <v>178</v>
      </c>
      <c r="F55" s="94"/>
      <c r="G55" s="94"/>
      <c r="H55" s="98"/>
    </row>
    <row r="56" spans="1:8" ht="15.75" thickBot="1">
      <c r="A56" s="66">
        <v>5</v>
      </c>
      <c r="B56" s="36" t="s">
        <v>43</v>
      </c>
      <c r="C56" s="36" t="s">
        <v>50</v>
      </c>
      <c r="D56" s="36" t="s">
        <v>58</v>
      </c>
      <c r="E56" s="37">
        <v>4665</v>
      </c>
      <c r="F56" s="93"/>
      <c r="G56" s="93"/>
      <c r="H56" s="97"/>
    </row>
    <row r="57" spans="1:8">
      <c r="A57" s="65">
        <v>6</v>
      </c>
      <c r="B57" s="34" t="s">
        <v>59</v>
      </c>
      <c r="C57" s="34" t="s">
        <v>59</v>
      </c>
      <c r="D57" s="34" t="s">
        <v>60</v>
      </c>
      <c r="E57" s="35">
        <v>303</v>
      </c>
      <c r="F57" s="92"/>
      <c r="G57" s="92"/>
      <c r="H57" s="96"/>
    </row>
    <row r="58" spans="1:8">
      <c r="A58" s="67">
        <v>6</v>
      </c>
      <c r="B58" s="38" t="s">
        <v>59</v>
      </c>
      <c r="C58" s="38" t="s">
        <v>59</v>
      </c>
      <c r="D58" s="38" t="s">
        <v>61</v>
      </c>
      <c r="E58" s="39">
        <v>26459</v>
      </c>
      <c r="F58" s="94"/>
      <c r="G58" s="94"/>
      <c r="H58" s="98"/>
    </row>
    <row r="59" spans="1:8">
      <c r="A59" s="67">
        <v>6</v>
      </c>
      <c r="B59" s="38" t="s">
        <v>59</v>
      </c>
      <c r="C59" s="38" t="s">
        <v>59</v>
      </c>
      <c r="D59" s="38" t="s">
        <v>62</v>
      </c>
      <c r="E59" s="39">
        <v>15661</v>
      </c>
      <c r="F59" s="94"/>
      <c r="G59" s="94"/>
      <c r="H59" s="98"/>
    </row>
    <row r="60" spans="1:8">
      <c r="A60" s="67">
        <v>6</v>
      </c>
      <c r="B60" s="38" t="s">
        <v>59</v>
      </c>
      <c r="C60" s="38" t="s">
        <v>59</v>
      </c>
      <c r="D60" s="38" t="s">
        <v>63</v>
      </c>
      <c r="E60" s="39">
        <v>3697</v>
      </c>
      <c r="F60" s="94"/>
      <c r="G60" s="94"/>
      <c r="H60" s="98"/>
    </row>
    <row r="61" spans="1:8">
      <c r="A61" s="67">
        <v>6</v>
      </c>
      <c r="B61" s="38" t="s">
        <v>59</v>
      </c>
      <c r="C61" s="38" t="s">
        <v>64</v>
      </c>
      <c r="D61" s="38" t="s">
        <v>65</v>
      </c>
      <c r="E61" s="39">
        <v>542</v>
      </c>
      <c r="F61" s="94"/>
      <c r="G61" s="94"/>
      <c r="H61" s="98"/>
    </row>
    <row r="62" spans="1:8">
      <c r="A62" s="67">
        <v>6</v>
      </c>
      <c r="B62" s="38" t="s">
        <v>59</v>
      </c>
      <c r="C62" s="38" t="s">
        <v>64</v>
      </c>
      <c r="D62" s="38" t="s">
        <v>66</v>
      </c>
      <c r="E62" s="39">
        <v>4716</v>
      </c>
      <c r="F62" s="94"/>
      <c r="G62" s="94"/>
      <c r="H62" s="98"/>
    </row>
    <row r="63" spans="1:8">
      <c r="A63" s="67">
        <v>6</v>
      </c>
      <c r="B63" s="38" t="s">
        <v>59</v>
      </c>
      <c r="C63" s="38" t="s">
        <v>64</v>
      </c>
      <c r="D63" s="38" t="s">
        <v>67</v>
      </c>
      <c r="E63" s="39">
        <v>162</v>
      </c>
      <c r="F63" s="94"/>
      <c r="G63" s="94"/>
      <c r="H63" s="98"/>
    </row>
    <row r="64" spans="1:8" ht="15.75" thickBot="1">
      <c r="A64" s="66">
        <v>6</v>
      </c>
      <c r="B64" s="36" t="s">
        <v>59</v>
      </c>
      <c r="C64" s="36" t="s">
        <v>64</v>
      </c>
      <c r="D64" s="36" t="s">
        <v>68</v>
      </c>
      <c r="E64" s="37">
        <v>5768</v>
      </c>
      <c r="F64" s="93"/>
      <c r="G64" s="93"/>
      <c r="H64" s="97"/>
    </row>
    <row r="65" spans="1:8">
      <c r="A65" s="65">
        <v>100</v>
      </c>
      <c r="B65" s="34" t="s">
        <v>69</v>
      </c>
      <c r="C65" s="34" t="s">
        <v>69</v>
      </c>
      <c r="D65" s="34" t="s">
        <v>70</v>
      </c>
      <c r="E65" s="35">
        <v>121892</v>
      </c>
      <c r="F65" s="92" t="s">
        <v>296</v>
      </c>
      <c r="G65" s="96" t="s">
        <v>315</v>
      </c>
      <c r="H65" s="96" t="s">
        <v>316</v>
      </c>
    </row>
    <row r="66" spans="1:8" ht="15.75" thickBot="1">
      <c r="A66" s="66">
        <v>100</v>
      </c>
      <c r="B66" s="36" t="s">
        <v>69</v>
      </c>
      <c r="C66" s="36" t="s">
        <v>69</v>
      </c>
      <c r="D66" s="36" t="s">
        <v>71</v>
      </c>
      <c r="E66" s="37">
        <v>338220</v>
      </c>
      <c r="F66" s="93"/>
      <c r="G66" s="93"/>
      <c r="H66" s="97"/>
    </row>
    <row r="67" spans="1:8">
      <c r="B67" s="29"/>
      <c r="C67" s="25"/>
      <c r="D67" s="26"/>
    </row>
    <row r="68" spans="1:8">
      <c r="C68" s="74"/>
    </row>
    <row r="69" spans="1:8" s="158" customFormat="1" ht="21.75" customHeight="1">
      <c r="A69" s="259" t="s">
        <v>399</v>
      </c>
      <c r="B69" s="259"/>
      <c r="C69" s="259"/>
      <c r="D69" s="259"/>
      <c r="E69" s="259"/>
      <c r="F69" s="259"/>
      <c r="G69" s="259"/>
      <c r="H69" s="259"/>
    </row>
    <row r="70" spans="1:8" s="158" customFormat="1">
      <c r="A70" s="178"/>
      <c r="B70" s="179"/>
      <c r="C70" s="178"/>
      <c r="D70" s="180"/>
      <c r="E70" s="180"/>
      <c r="F70" s="180"/>
      <c r="G70" s="180"/>
      <c r="H70" s="178"/>
    </row>
    <row r="71" spans="1:8" s="158" customFormat="1">
      <c r="A71" s="178" t="s">
        <v>400</v>
      </c>
      <c r="B71" s="179"/>
      <c r="C71" s="178"/>
      <c r="D71" s="180"/>
      <c r="E71" s="180"/>
      <c r="F71" s="180"/>
      <c r="G71" s="180"/>
      <c r="H71" s="178"/>
    </row>
    <row r="72" spans="1:8" s="158" customFormat="1">
      <c r="A72" s="260" t="s">
        <v>401</v>
      </c>
      <c r="B72" s="260"/>
      <c r="C72" s="260"/>
      <c r="D72" s="260"/>
      <c r="E72" s="260"/>
      <c r="F72" s="260"/>
      <c r="G72" s="260"/>
      <c r="H72" s="260"/>
    </row>
    <row r="73" spans="1:8" s="177" customFormat="1" ht="16.5" customHeight="1">
      <c r="A73" s="259" t="s">
        <v>402</v>
      </c>
      <c r="B73" s="259"/>
      <c r="C73" s="259"/>
      <c r="D73" s="259"/>
      <c r="E73" s="259"/>
      <c r="F73" s="259"/>
      <c r="G73" s="259"/>
      <c r="H73" s="259"/>
    </row>
    <row r="74" spans="1:8" s="177" customFormat="1">
      <c r="A74" s="259" t="s">
        <v>403</v>
      </c>
      <c r="B74" s="259"/>
      <c r="C74" s="259"/>
      <c r="D74" s="259"/>
      <c r="E74" s="259"/>
      <c r="F74" s="259"/>
      <c r="G74" s="259"/>
      <c r="H74" s="259"/>
    </row>
    <row r="75" spans="1:8" s="177" customFormat="1">
      <c r="A75" s="259" t="s">
        <v>404</v>
      </c>
      <c r="B75" s="259"/>
      <c r="C75" s="259"/>
      <c r="D75" s="259"/>
      <c r="E75" s="259"/>
      <c r="F75" s="259"/>
      <c r="G75" s="259"/>
      <c r="H75" s="259"/>
    </row>
    <row r="76" spans="1:8" s="177" customFormat="1">
      <c r="A76" s="259" t="s">
        <v>405</v>
      </c>
      <c r="B76" s="259"/>
      <c r="C76" s="259"/>
      <c r="D76" s="259"/>
      <c r="E76" s="259"/>
      <c r="F76" s="259"/>
      <c r="G76" s="259"/>
      <c r="H76" s="259"/>
    </row>
    <row r="77" spans="1:8" s="177" customFormat="1">
      <c r="A77" s="259" t="s">
        <v>406</v>
      </c>
      <c r="B77" s="259"/>
      <c r="C77" s="259"/>
      <c r="D77" s="259"/>
      <c r="E77" s="259"/>
      <c r="F77" s="259"/>
      <c r="G77" s="259"/>
      <c r="H77" s="259"/>
    </row>
  </sheetData>
  <customSheetViews>
    <customSheetView guid="{A6C775B4-2D7B-47C0-8BA7-F8D0B9E52BCD}" showRuler="0">
      <selection activeCell="X27" sqref="X27"/>
      <pageMargins left="0.75" right="0.75" top="1" bottom="1" header="0.5" footer="0.5"/>
      <headerFooter alignWithMargins="0"/>
    </customSheetView>
    <customSheetView guid="{CAAA166C-6610-45E6-B022-369891574490}">
      <selection activeCell="F23" sqref="F23"/>
      <pageMargins left="0.75" right="0.75" top="1" bottom="1" header="0.5" footer="0.5"/>
      <headerFooter alignWithMargins="0"/>
    </customSheetView>
  </customSheetViews>
  <mergeCells count="13">
    <mergeCell ref="A75:H75"/>
    <mergeCell ref="A76:H76"/>
    <mergeCell ref="A77:H77"/>
    <mergeCell ref="A69:H69"/>
    <mergeCell ref="A72:H72"/>
    <mergeCell ref="A73:H73"/>
    <mergeCell ref="A74:H74"/>
    <mergeCell ref="C12:H12"/>
    <mergeCell ref="C13:H13"/>
    <mergeCell ref="C3:D3"/>
    <mergeCell ref="C6:D6"/>
    <mergeCell ref="C7:D7"/>
    <mergeCell ref="C9:D9"/>
  </mergeCells>
  <phoneticPr fontId="4" type="noConversion"/>
  <pageMargins left="0.75" right="0.75" top="1" bottom="1" header="0.5" footer="0.5"/>
  <pageSetup scale="71" fitToHeight="6" orientation="landscape" verticalDpi="0" r:id="rId1"/>
  <headerFooter alignWithMargins="0"/>
</worksheet>
</file>

<file path=xl/worksheets/sheet5.xml><?xml version="1.0" encoding="utf-8"?>
<worksheet xmlns="http://schemas.openxmlformats.org/spreadsheetml/2006/main" xmlns:r="http://schemas.openxmlformats.org/officeDocument/2006/relationships">
  <dimension ref="A1"/>
  <sheetViews>
    <sheetView workbookViewId="0">
      <selection activeCell="N1" sqref="N1"/>
    </sheetView>
  </sheetViews>
  <sheetFormatPr defaultRowHeight="12.75"/>
  <sheetData/>
  <phoneticPr fontId="15" type="noConversion"/>
  <pageMargins left="0.75" right="0.75" top="1" bottom="1" header="0.5" footer="0.5"/>
  <headerFooter alignWithMargins="0"/>
  <drawing r:id="rId1"/>
</worksheet>
</file>

<file path=xl/worksheets/sheet6.xml><?xml version="1.0" encoding="utf-8"?>
<worksheet xmlns="http://schemas.openxmlformats.org/spreadsheetml/2006/main" xmlns:r="http://schemas.openxmlformats.org/officeDocument/2006/relationships">
  <dimension ref="A1:B26"/>
  <sheetViews>
    <sheetView workbookViewId="0">
      <selection activeCell="A21" sqref="A21"/>
    </sheetView>
  </sheetViews>
  <sheetFormatPr defaultRowHeight="15"/>
  <cols>
    <col min="1" max="1" width="193.7109375" style="29" customWidth="1"/>
    <col min="2" max="2" width="21.85546875" style="25" customWidth="1"/>
    <col min="3" max="16384" width="9.140625" style="25"/>
  </cols>
  <sheetData>
    <row r="1" spans="1:2" ht="15.75">
      <c r="A1" s="193" t="s">
        <v>103</v>
      </c>
    </row>
    <row r="2" spans="1:2">
      <c r="A2" s="193"/>
    </row>
    <row r="3" spans="1:2">
      <c r="A3" s="194" t="s">
        <v>159</v>
      </c>
    </row>
    <row r="4" spans="1:2" ht="15.75">
      <c r="A4" s="29" t="s">
        <v>160</v>
      </c>
      <c r="B4" s="88"/>
    </row>
    <row r="5" spans="1:2">
      <c r="A5" s="194" t="s">
        <v>427</v>
      </c>
    </row>
    <row r="6" spans="1:2" ht="30">
      <c r="A6" s="195" t="s">
        <v>192</v>
      </c>
      <c r="B6" s="88"/>
    </row>
    <row r="7" spans="1:2" ht="30">
      <c r="A7" s="29" t="s">
        <v>191</v>
      </c>
    </row>
    <row r="8" spans="1:2" ht="15.75">
      <c r="A8" s="29" t="s">
        <v>156</v>
      </c>
      <c r="B8" s="88"/>
    </row>
    <row r="9" spans="1:2" ht="15.75">
      <c r="A9" s="29" t="s">
        <v>157</v>
      </c>
      <c r="B9" s="88"/>
    </row>
    <row r="10" spans="1:2">
      <c r="A10" s="194" t="s">
        <v>190</v>
      </c>
    </row>
    <row r="11" spans="1:2" ht="15.75">
      <c r="A11" s="29" t="s">
        <v>158</v>
      </c>
      <c r="B11" s="88"/>
    </row>
    <row r="12" spans="1:2" ht="15.75">
      <c r="A12" s="29" t="s">
        <v>161</v>
      </c>
      <c r="B12" s="88"/>
    </row>
    <row r="13" spans="1:2" ht="30">
      <c r="A13" s="195" t="s">
        <v>162</v>
      </c>
      <c r="B13" s="88"/>
    </row>
    <row r="16" spans="1:2">
      <c r="A16" s="194"/>
    </row>
    <row r="20" spans="1:1">
      <c r="A20" s="194"/>
    </row>
    <row r="21" spans="1:1">
      <c r="A21" s="194"/>
    </row>
    <row r="22" spans="1:1">
      <c r="A22" s="194"/>
    </row>
    <row r="24" spans="1:1">
      <c r="A24" s="194"/>
    </row>
    <row r="25" spans="1:1">
      <c r="A25" s="194"/>
    </row>
    <row r="26" spans="1:1">
      <c r="A26" s="194"/>
    </row>
  </sheetData>
  <phoneticPr fontId="15" type="noConversion"/>
  <pageMargins left="0.75" right="0.75" top="1" bottom="1" header="0.5" footer="0.5"/>
  <pageSetup orientation="portrait" verticalDpi="1200"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6</vt:i4>
      </vt:variant>
    </vt:vector>
  </HeadingPairs>
  <TitlesOfParts>
    <vt:vector size="12" baseType="lpstr">
      <vt:lpstr>Summary score</vt:lpstr>
      <vt:lpstr>Class 1</vt:lpstr>
      <vt:lpstr>Class 2</vt:lpstr>
      <vt:lpstr>Class 3</vt:lpstr>
      <vt:lpstr>Map</vt:lpstr>
      <vt:lpstr>References</vt:lpstr>
      <vt:lpstr>'Class 1'!Print_Area</vt:lpstr>
      <vt:lpstr>'Class 2'!Print_Area</vt:lpstr>
      <vt:lpstr>'Summary score'!Print_Area</vt:lpstr>
      <vt:lpstr>'Class 1'!Print_Titles</vt:lpstr>
      <vt:lpstr>'Class 2'!Print_Titles</vt:lpstr>
      <vt:lpstr>'Class 3'!Print_Titles</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john</dc:creator>
  <cp:lastModifiedBy>ymoore</cp:lastModifiedBy>
  <cp:lastPrinted>2011-08-01T23:28:38Z</cp:lastPrinted>
  <dcterms:created xsi:type="dcterms:W3CDTF">2010-06-08T21:46:09Z</dcterms:created>
  <dcterms:modified xsi:type="dcterms:W3CDTF">2012-08-02T19:50:03Z</dcterms:modified>
</cp:coreProperties>
</file>