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tabRatio="844"/>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1'!$A$1:$M$46</definedName>
    <definedName name="_xlnm.Print_Area" localSheetId="2">'Class 2'!$A$3:$M$31</definedName>
    <definedName name="_xlnm.Print_Area" localSheetId="0">'Summary score'!$A$1:$H$24</definedName>
    <definedName name="_xlnm.Print_Titles" localSheetId="1">'Class 1'!$1:$4</definedName>
    <definedName name="_xlnm.Print_Titles" localSheetId="2">'Class 2'!$1:$4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23" i="4"/>
  <c r="F5" i="3"/>
  <c r="F22" i="4"/>
  <c r="F4" i="3"/>
  <c r="F21" i="4"/>
  <c r="K30" i="2"/>
  <c r="K28"/>
  <c r="K13"/>
  <c r="K6"/>
  <c r="K11" i="1"/>
  <c r="K16"/>
  <c r="K26"/>
  <c r="K25" s="1"/>
  <c r="K28"/>
  <c r="K30"/>
  <c r="K32"/>
  <c r="K34"/>
  <c r="K37"/>
  <c r="K39"/>
  <c r="K36" s="1"/>
  <c r="F12" i="4" s="1"/>
  <c r="K41" i="1"/>
  <c r="K43"/>
  <c r="K45"/>
  <c r="G21" i="4"/>
  <c r="K16" i="2"/>
  <c r="K18"/>
  <c r="K15" s="1"/>
  <c r="K24"/>
  <c r="K7" i="1"/>
  <c r="K6" s="1"/>
  <c r="F10" i="4" s="1"/>
  <c r="K19" i="1"/>
  <c r="K21"/>
  <c r="K23"/>
  <c r="F19" i="4"/>
  <c r="F18"/>
  <c r="F15"/>
  <c r="F16"/>
  <c r="F17" l="1"/>
  <c r="K5" i="2"/>
  <c r="F14" i="4" s="1"/>
  <c r="G14" s="1"/>
  <c r="K5" i="1"/>
  <c r="F9" i="4" s="1"/>
  <c r="G9" s="1"/>
  <c r="F11"/>
  <c r="B5" l="1"/>
</calcChain>
</file>

<file path=xl/sharedStrings.xml><?xml version="1.0" encoding="utf-8"?>
<sst xmlns="http://schemas.openxmlformats.org/spreadsheetml/2006/main" count="657" uniqueCount="432">
  <si>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</si>
  <si>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</si>
  <si>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</si>
  <si>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</si>
  <si>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</si>
  <si>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</si>
  <si>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</si>
  <si>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</si>
  <si>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</si>
  <si>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</si>
  <si>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</si>
  <si>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</si>
  <si>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</si>
  <si>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</si>
  <si>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</si>
  <si>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Asexual Reproduction (4.8%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</si>
  <si>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</si>
  <si>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</si>
  <si>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</si>
  <si>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</si>
  <si>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</si>
  <si>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</si>
  <si>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</si>
  <si>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</si>
  <si>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</si>
  <si>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</si>
  <si>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</si>
  <si>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</si>
  <si>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</si>
  <si>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</si>
  <si>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</si>
  <si>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</si>
  <si>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</si>
  <si>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</si>
  <si>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</si>
  <si>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</si>
  <si>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</si>
  <si>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</si>
  <si>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</si>
  <si>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</si>
  <si>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</si>
  <si>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</si>
  <si>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</si>
  <si>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</si>
  <si>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</si>
  <si>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</si>
  <si>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</si>
  <si>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</si>
  <si>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</si>
  <si>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</si>
  <si>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</si>
  <si>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</si>
  <si>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</si>
  <si>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</si>
  <si>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</si>
  <si>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</si>
  <si>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</si>
  <si>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</si>
  <si>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</si>
  <si>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</si>
  <si>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</si>
  <si>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October 2011</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</si>
  <si>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</si>
  <si>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</si>
  <si>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</si>
  <si>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</si>
  <si>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</si>
  <si>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</si>
  <si>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</si>
  <si>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</si>
  <si>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</si>
  <si>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</si>
  <si>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Greatly changes nutrient loads, organic material, or soil chemistry (e.g., effects have negative impacts and/or exclude other vegetation).</t>
  </si>
  <si>
    <t>Moderate increase in biomass (e.g., converts grassland to open shrub community).</t>
  </si>
  <si>
    <t>Greatly changes water flow (e.g., changes or divert flow during flood events; significantly changes flow capacity; modifies flow patterns; large stands of large plants.</t>
  </si>
  <si>
    <t>Noticeable/measurable increases in response to altered disturbance regimes and/or changes in hydrology/nutrient availability.</t>
  </si>
  <si>
    <t>Seeds typically viable for 9+ years (long life).</t>
  </si>
  <si>
    <t>Reviewers: Jason Giessow, Patricia Gordon-Reedy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</si>
  <si>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</si>
  <si>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</si>
  <si>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</si>
  <si>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</si>
  <si>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</si>
  <si>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</si>
  <si>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</si>
  <si>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</si>
  <si>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</si>
  <si>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</si>
  <si>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</si>
  <si>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</si>
  <si>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</si>
  <si>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</si>
  <si>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</si>
  <si>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</si>
  <si>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</si>
  <si>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</si>
  <si>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</si>
  <si>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</si>
  <si>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</si>
  <si>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</si>
  <si>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</si>
  <si>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Minor change to fire intensity (e.g., low increase in fuel load [0% to 5%]).</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</si>
  <si>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</si>
  <si>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</si>
  <si>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Significant contribution or direct impact to infrastructure leading to 'emergency actions' that damage fauna (e.g., typically contributes to flood and fire impacts [emergency clearing, fire lines]; plant biomass must be significant). Re-occurring impacts are placed here.</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</si>
  <si>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</si>
  <si>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</si>
  <si>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</si>
  <si>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</si>
  <si>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</si>
  <si>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r>
      <t xml:space="preserve">Unknown; however, its size (large shrub to </t>
    </r>
    <r>
      <rPr>
        <sz val="9"/>
        <rFont val="Calibri"/>
        <family val="2"/>
      </rPr>
      <t>≥ 10 ft [</t>
    </r>
    <r>
      <rPr>
        <sz val="9"/>
        <rFont val="Times New Roman"/>
        <family val="1"/>
      </rPr>
      <t xml:space="preserve">3 m] tall x 20 ft [6 m] wide) and growth form (large, finely branched limbs) suggest that plants would burn readily (1) and may increase fuel loads in some habitats. </t>
    </r>
  </si>
  <si>
    <t>In Fallbrook, birds and ants appear to be the primary seed dispersers  (1).  In Spain, rabbits eat fleshy fruits and disperse seeds throughout the year (2).  Rabbits have been documented dispersing seed  up to 886 ft (270 m) from the closest mature plant (3), and passage through the rabbit digestive tract significantly increased germination rates (3).</t>
  </si>
  <si>
    <t xml:space="preserve">Dense network of stands and groups of plants.  At peak, largest stands were approaching 1 acre threshold.  If it had been left untreated, stands would have exceeded this size.  Now only scattered plants (patches) are found. </t>
  </si>
  <si>
    <t>An expansive population, distributed over 2,000 acres, existed in north San Diego County (predominantly on Fallbrook Weapon Station but also on adjacent private properties) prior to treatment.  Occurs primarily in uplands (coastal sage scrub and native/non-native communities).  In both disturbed and undisturbed habitat.</t>
  </si>
  <si>
    <t>Oberbauer, T.  1996.  Terrestrial vegetation communities in San Diego County, based on Holland's descriptions.  6 pp.</t>
  </si>
  <si>
    <t>Giessow, J.  2011.  Biologist, Dendra, Inc.  Reviewer, SANDAG Invasive Species project.</t>
  </si>
  <si>
    <t>Holland, R.F.  1986.  Preliminary descriptions of the terrestrial natural communities of California.  State of California, The Resources Agency, Department of Fish and Game.  156 pp.</t>
  </si>
  <si>
    <r>
      <t>Dellafiore, C.M., J.B. Gallego Fernández, and S. Muñoz Vallés.  2006a.  The rabbit (</t>
    </r>
    <r>
      <rPr>
        <i/>
        <sz val="12"/>
        <rFont val="Arial"/>
        <family val="2"/>
      </rPr>
      <t>Oryctolagus cuniculus</t>
    </r>
    <r>
      <rPr>
        <sz val="12"/>
        <rFont val="Arial"/>
        <family val="2"/>
      </rPr>
      <t>) as a seed disperser in a coastal dune system. Plant Ecology 206:251–261.</t>
    </r>
  </si>
  <si>
    <t>Hickman, J.C., ed.  1993.  The Jepson manual, higher plants of California. University of California Press, Berkeley, CA.  1400 pp.</t>
  </si>
  <si>
    <r>
      <t xml:space="preserve">Jacobsen, E.  2000.  Pages 266-268 </t>
    </r>
    <r>
      <rPr>
        <i/>
        <sz val="12"/>
        <rFont val="Arial"/>
        <family val="2"/>
      </rPr>
      <t>in</t>
    </r>
    <r>
      <rPr>
        <sz val="12"/>
        <rFont val="Arial"/>
        <family val="2"/>
      </rPr>
      <t xml:space="preserve"> Bossard, C.M., J.M. Randall, and M.C. Hoshovsky, eds.  Invasive plants of California's wildlands.  University of California Press, Berkeley, CA.  360 pp.</t>
    </r>
  </si>
  <si>
    <t>Young saplings with seed and flowers observed in Fallbrook (R).</t>
  </si>
  <si>
    <t>Fleshy fruits may provide a food source for some nonnative fauna (R).</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</si>
  <si>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</si>
  <si>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</si>
  <si>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</si>
  <si>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</si>
  <si>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</si>
  <si>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</si>
  <si>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</si>
  <si>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</si>
  <si>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</si>
  <si>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</si>
  <si>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</si>
  <si>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</si>
  <si>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</si>
  <si>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</si>
  <si>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</si>
  <si>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</si>
  <si>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</si>
  <si>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</si>
  <si>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</si>
  <si>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</si>
  <si>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</si>
  <si>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</si>
  <si>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</si>
  <si>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</si>
  <si>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</si>
  <si>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</si>
  <si>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</si>
  <si>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</si>
  <si>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</si>
  <si>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</si>
  <si>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</si>
  <si>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</si>
  <si>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</si>
  <si>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</si>
  <si>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</si>
  <si>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</si>
  <si>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</si>
  <si>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</si>
  <si>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</si>
  <si>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</si>
  <si>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</si>
  <si>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</si>
  <si>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</si>
  <si>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</si>
  <si>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</si>
  <si>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</si>
  <si>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</si>
  <si>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</si>
  <si>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</si>
  <si>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</si>
  <si>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</si>
  <si>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</si>
  <si>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</si>
  <si>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</si>
  <si>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</si>
  <si>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</si>
  <si>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</si>
  <si>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</si>
  <si>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</si>
  <si>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</si>
  <si>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</si>
  <si>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</si>
  <si>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</si>
  <si>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</si>
  <si>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</si>
  <si>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</si>
  <si>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</si>
  <si>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</si>
  <si>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</si>
  <si>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</si>
  <si>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</si>
  <si>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</si>
  <si>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</si>
  <si>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</si>
  <si>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</si>
  <si>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</si>
  <si>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</si>
  <si>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</si>
  <si>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</si>
  <si>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</si>
  <si>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</si>
  <si>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</si>
  <si>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</si>
  <si>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</si>
  <si>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</si>
  <si>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</si>
  <si>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</si>
  <si>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</si>
  <si>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</si>
  <si>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</si>
  <si>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</si>
  <si>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Low invasive potential (e.g., requires disturbance [trails, overgrazing, grading] to establish in wildlands).</t>
  </si>
  <si>
    <t>Reviewer comments are designated with an (R) under citations.</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</si>
  <si>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</si>
  <si>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</si>
  <si>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</si>
  <si>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</si>
  <si>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</si>
  <si>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</si>
  <si>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</si>
  <si>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</si>
  <si>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</si>
  <si>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</si>
  <si>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</si>
  <si>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</si>
  <si>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</si>
  <si>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</si>
  <si>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Shrub; has been observed flowering year round (1). Plants are long lived (R).</t>
  </si>
  <si>
    <t>Final ranking and score (0 to 10):</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</si>
  <si>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</si>
  <si>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</si>
  <si>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</si>
  <si>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</si>
  <si>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</si>
  <si>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</si>
  <si>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</si>
  <si>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</si>
  <si>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</si>
  <si>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</si>
  <si>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</si>
  <si>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</si>
  <si>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</si>
  <si>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</si>
  <si>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</si>
  <si>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</si>
  <si>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</si>
  <si>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</si>
  <si>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</si>
  <si>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</si>
  <si>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</si>
  <si>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</si>
  <si>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</si>
  <si>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</si>
  <si>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</si>
  <si>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</si>
  <si>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</si>
  <si>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</si>
  <si>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Brenzel, K.N.  2001.  Sunset western garden book.  Sunset Publishing Company, Menlo Park, CA.</t>
  </si>
  <si>
    <t>(R) Giessow 2011; (2) Muñoz Vallés et al. 2010.</t>
  </si>
  <si>
    <t>(1) Jacobsen 2000; (2) Muñoz Vallés et al. 2010.</t>
  </si>
  <si>
    <t>Large shrub; reduces light penetration, especially in grasslands (R).  In its native Spain, it reduces temperature extremes below its canopy in a coastal dune system (2).</t>
  </si>
  <si>
    <t>Only known from Fallbrook in San Diego County, where it spread rapidly from about 10 acres in 1994 to 2,000 acres in 1996 (1).</t>
  </si>
  <si>
    <r>
      <t>&gt;1,000 viable seeds/m</t>
    </r>
    <r>
      <rPr>
        <vertAlign val="superscript"/>
        <sz val="9"/>
        <rFont val="Times New Roman"/>
        <family val="1"/>
      </rPr>
      <t>2</t>
    </r>
    <r>
      <rPr>
        <sz val="9"/>
        <rFont val="Times New Roman"/>
        <family val="1"/>
      </rPr>
      <t xml:space="preserve"> (1).</t>
    </r>
  </si>
  <si>
    <t>Sold in the horticultural trade; may escape from plantings (1,2).</t>
  </si>
  <si>
    <t xml:space="preserve">Crowds out native vegetation, reducing the availability of suitable wildlife habitat; no nesting or foraging in and among these plants has been noted (1). On Fallbrook Weapons Station in San Diego County, has invaded grassland and coastal sage scrub habitat (R).  It is considered a threat to habitat of the federally endangered Stephens Kangaroo rat and the threatened California gnatcatcher (1).  </t>
  </si>
  <si>
    <t>Seeds remain viable in the soil for several years (1).</t>
  </si>
  <si>
    <t>Can resprout from the crown (1).</t>
  </si>
  <si>
    <t>Peak flowering is February - April, but plants have been observed flowering year round (1), so likely produce seed &gt;3 months/year.</t>
  </si>
  <si>
    <t>Unknown; however, plant appears to decompose readily upon cutting, and there is no direct evidence that it spreads by shoot fragments (1).</t>
  </si>
  <si>
    <t>Crowds out native vegetation, reducing the availability of suitable wildlife habitat; no nesting or foraging in and among these plants has been noted (1). On Fallbrook Weapons Station in San Diego County, has invaded grassland and coastal sage scrub habitat (R).</t>
  </si>
  <si>
    <t>Occurs on rocky slopes and sandy banks in granitic sandy loam soils that are well-drained; associated with scrub and grassland habitats (1).</t>
  </si>
  <si>
    <t xml:space="preserve">Large shrub that can form large stands in disturbed grassland and scrub habitats (1); occurrence near powerlines or fire lines may lead to emergency actions that damage fauna.  </t>
  </si>
  <si>
    <t>Large shrub that can form large stands in disturbed grassland and scrub habitats (1); occurrence near powerlines or fire lines may lead to emergency actions that damage flora and vegetation communities.</t>
  </si>
  <si>
    <t>Large shrub that can form large stands in disturbed grassland and scrub habitats (1); occurrence near powerlines or fire lines may lead to emergency actions that damage abiotic function.</t>
  </si>
  <si>
    <t xml:space="preserve">Crowds out native vegetation (1), potentially posing a risk to sensitive habitats and associated sensitive species.  On Fallbrook Weapons Station in San Diego County, it has invaded grassland and coastal sage scrub habitat (R).  In its native habitat in Spain, canopy growth and litter ameliorate growing conditions in the understory, and are accompanied by an increase in above and below-ground plant biomass and species richness (2). </t>
  </si>
  <si>
    <t>(1) Jacobsen 2000; (2) Muñoz Vallés et al. 2010; (R) Giessow 2011.</t>
  </si>
  <si>
    <r>
      <t xml:space="preserve">Nitrogen fixer, so probably alters soil nitrogen chemistry (1).  In its native Spain, soil organic matter and nutrient concentrations increased by 188-466% under </t>
    </r>
    <r>
      <rPr>
        <i/>
        <sz val="9"/>
        <rFont val="Times New Roman"/>
        <family val="1"/>
      </rPr>
      <t>Retama</t>
    </r>
    <r>
      <rPr>
        <sz val="9"/>
        <rFont val="Times New Roman"/>
        <family val="1"/>
      </rPr>
      <t xml:space="preserve"> canopy compared to gap areas in a coastal dune system (2).  </t>
    </r>
  </si>
  <si>
    <t>(1) Muñoz Vallés et al. 2010; (R) Giessow 2011.</t>
  </si>
  <si>
    <r>
      <t>Large shrub that may contribute to intensity of fires (R).  In Spain, there is a substantial increase in litter under the canopy, which is mainly an accumulation of detached</t>
    </r>
    <r>
      <rPr>
        <i/>
        <sz val="9"/>
        <rFont val="Times New Roman"/>
        <family val="1"/>
      </rPr>
      <t xml:space="preserve"> R. monosperma</t>
    </r>
    <r>
      <rPr>
        <sz val="9"/>
        <rFont val="Times New Roman"/>
        <family val="1"/>
      </rPr>
      <t xml:space="preserve"> biomass (1).</t>
    </r>
  </si>
  <si>
    <t>(1) Muñoz Vallés et al. 2010; (2) Jacobsen 2000.</t>
  </si>
  <si>
    <t xml:space="preserve">In Spain, there is an increase in litter associated with this species (1).  Large shrub with rapid growth rate, including rapid post-fire and post-disturbance recovery (2).  Based on size, increased litter, and growth rate, may have the potential to alter fire regimes through an increase in fire frequency, intensity, or ignition probability. </t>
  </si>
  <si>
    <t>Develops deep taproots; rapid annual growth rates; spreads readily and can resprout from the crown (1).  In Spain, stabilizes dune systems (2).</t>
  </si>
  <si>
    <t>(1) Dellafiore et. al. 2006a.</t>
  </si>
  <si>
    <t>(1) Jacobsen 2000; (2) Dellafiore et al. 2006a; (3) Dellafiore et al. 2006b.</t>
  </si>
  <si>
    <r>
      <t xml:space="preserve">Curir, C., S. Sulis, P. Bianchini, A. Marchsini, L. Guglieri, and M. Dolci.  1992.  Rooting herbaceous cuttings of </t>
    </r>
    <r>
      <rPr>
        <i/>
        <sz val="12"/>
        <rFont val="Arial"/>
        <family val="2"/>
      </rPr>
      <t>Genista monosperma</t>
    </r>
    <r>
      <rPr>
        <sz val="12"/>
        <rFont val="Arial"/>
        <family val="2"/>
      </rPr>
      <t xml:space="preserve"> Lam.:  seasonal fluctuations in phenols affecting rooting ability.</t>
    </r>
  </si>
  <si>
    <r>
      <t>Dellafiore, C.M., S. Munoz Valles, J.B. Gallego Fernandez.  2006b.  Rabbits (</t>
    </r>
    <r>
      <rPr>
        <i/>
        <sz val="12"/>
        <rFont val="Arial"/>
        <family val="2"/>
      </rPr>
      <t>Oryctolagus cuniculus</t>
    </r>
    <r>
      <rPr>
        <sz val="12"/>
        <rFont val="Arial"/>
        <family val="2"/>
      </rPr>
      <t xml:space="preserve">) as dispersers of </t>
    </r>
    <r>
      <rPr>
        <i/>
        <sz val="12"/>
        <rFont val="Arial"/>
        <family val="2"/>
      </rPr>
      <t>Retama monosperma</t>
    </r>
    <r>
      <rPr>
        <sz val="12"/>
        <rFont val="Arial"/>
        <family val="2"/>
      </rPr>
      <t xml:space="preserve"> (L.) Bois seeds in a coastal dune system.  Ecoscience 13:5-10</t>
    </r>
  </si>
  <si>
    <r>
      <t xml:space="preserve">Muñoz Vallés, S., J.B. Gallego Fernández, C. Dellafiore, and J. Cambrollé.  2011.  Effects on soil, microclimate and vegetation of the native-invasive </t>
    </r>
    <r>
      <rPr>
        <i/>
        <sz val="12"/>
        <rFont val="Arial"/>
        <family val="2"/>
      </rPr>
      <t>Retama monosperma</t>
    </r>
    <r>
      <rPr>
        <sz val="12"/>
        <rFont val="Arial"/>
        <family val="2"/>
      </rPr>
      <t xml:space="preserve"> (L.) in coastal dunes.  Plant Ecology 212(2):169-179.</t>
    </r>
  </si>
  <si>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</si>
  <si>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</si>
  <si>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</si>
  <si>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</si>
  <si>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</si>
  <si>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</si>
  <si>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</si>
  <si>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</si>
  <si>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</si>
  <si>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</si>
  <si>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</si>
  <si>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</si>
  <si>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</si>
  <si>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</si>
  <si>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</si>
  <si>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</si>
  <si>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</si>
  <si>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</si>
  <si>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</si>
  <si>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</si>
  <si>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</si>
  <si>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</si>
  <si>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</si>
  <si>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</si>
  <si>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</si>
  <si>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</si>
  <si>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</si>
  <si>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</si>
  <si>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</si>
  <si>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Trace</t>
  </si>
  <si>
    <t>GIS data set</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</si>
  <si>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</si>
  <si>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</si>
  <si>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</si>
  <si>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</si>
  <si>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</si>
  <si>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</si>
  <si>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</si>
  <si>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</si>
  <si>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</si>
  <si>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</si>
  <si>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</si>
  <si>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</si>
  <si>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2.3.3.</t>
  </si>
  <si>
    <t>2.3  Reproductive Potential</t>
  </si>
  <si>
    <t>2.4  Human Caused Dispersal</t>
  </si>
  <si>
    <t>2.5  Long Distance Dispersal</t>
  </si>
  <si>
    <t>Retama monosperma</t>
  </si>
  <si>
    <t>Bridal broom</t>
  </si>
  <si>
    <r>
      <t xml:space="preserve">Retama monosperma </t>
    </r>
    <r>
      <rPr>
        <b/>
        <sz val="12"/>
        <rFont val="Arial"/>
        <family val="2"/>
      </rPr>
      <t>(Bridal broom)</t>
    </r>
  </si>
  <si>
    <t>(1) Jacobsen 2000.</t>
  </si>
  <si>
    <t>Large shrub that can dominate grasslands (1).</t>
  </si>
  <si>
    <t>(1) Jacobsen 2000; (R) Giessow 2011.</t>
  </si>
  <si>
    <t>Crowds out native vegetation and can dominate grasslands and disturbed habitats (1).</t>
  </si>
  <si>
    <t>(1) Hickman 1993.</t>
  </si>
  <si>
    <r>
      <t>No native</t>
    </r>
    <r>
      <rPr>
        <i/>
        <sz val="9"/>
        <rFont val="Times New Roman"/>
        <family val="1"/>
      </rPr>
      <t xml:space="preserve"> Retama </t>
    </r>
    <r>
      <rPr>
        <sz val="9"/>
        <rFont val="Times New Roman"/>
        <family val="1"/>
      </rPr>
      <t>in California (1).</t>
    </r>
  </si>
  <si>
    <t>Unknown.</t>
  </si>
  <si>
    <t>Was found mostly in disturbed grassland on Fallbrook Weapons Station in San Diego County, but also in coastal sage scrub. Since birds spread seed, may not need disturbance to establish (1).</t>
  </si>
  <si>
    <t>Yes, can propagate from cuttings (1).</t>
  </si>
  <si>
    <t>(1) Curir et al. 1992.</t>
  </si>
  <si>
    <t>Large shrub that may contribute to fast recovery of fuel load (R).</t>
  </si>
  <si>
    <t>(R) Giessow 2011.</t>
  </si>
  <si>
    <t>(1) Jacobsen; (2) Brenzel 2001.</t>
  </si>
  <si>
    <t>In Spain, rabbits eat fleshy fruits and disperse seeds (1).</t>
  </si>
  <si>
    <t>Review date</t>
  </si>
  <si>
    <t>1.0  Ecological Impacts</t>
  </si>
  <si>
    <t>Present?</t>
  </si>
  <si>
    <t>Abundance?</t>
  </si>
  <si>
    <t>Species name</t>
  </si>
  <si>
    <t>Common name</t>
  </si>
  <si>
    <t>Distribution:</t>
  </si>
  <si>
    <t>Abundance:</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</si>
  <si>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</si>
  <si>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</si>
  <si>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</si>
  <si>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</si>
  <si>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</si>
  <si>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</si>
  <si>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</si>
  <si>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</si>
  <si>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</si>
  <si>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</si>
  <si>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</si>
  <si>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</si>
  <si>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</si>
  <si>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</si>
  <si>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</si>
  <si>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</si>
  <si>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</si>
  <si>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</si>
  <si>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</si>
  <si>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</si>
  <si>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</si>
  <si>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</si>
  <si>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</si>
  <si>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Subclass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</si>
  <si>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</si>
  <si>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</si>
  <si>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</si>
  <si>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</si>
  <si>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</si>
  <si>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</si>
  <si>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</si>
  <si>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</si>
  <si>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</si>
  <si>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</si>
  <si>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</si>
  <si>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</si>
  <si>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</si>
  <si>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</si>
  <si>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</si>
  <si>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</si>
  <si>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</si>
  <si>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</si>
  <si>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</si>
  <si>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</si>
  <si>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</si>
  <si>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</si>
  <si>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</si>
  <si>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</si>
  <si>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</si>
  <si>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</si>
  <si>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</si>
  <si>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</si>
  <si>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</si>
  <si>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</si>
  <si>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</si>
  <si>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</si>
  <si>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</si>
  <si>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</si>
  <si>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</si>
  <si>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</si>
  <si>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</si>
  <si>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</si>
  <si>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</si>
  <si>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</si>
  <si>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</si>
  <si>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</si>
  <si>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</si>
  <si>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</si>
  <si>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</si>
  <si>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Invasive Potential (33.3% Weight)</t>
  </si>
  <si>
    <t>What is the invasion potential of this NNP?                    ~Does the plant require disturbance to invade?           ~Does the plant invade rapidly when disturbance occurs (natural or human disturbance)</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</si>
</sst>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2">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10"/>
      <name val="Times New Roman"/>
      <family val="1"/>
    </font>
    <font>
      <vertAlign val="superscript"/>
      <sz val="9"/>
      <name val="Times New Roman"/>
      <family val="1"/>
    </font>
    <font>
      <sz val="9"/>
      <color indexed="8"/>
      <name val="Times New Roman"/>
      <family val="1"/>
    </font>
    <font>
      <sz val="10"/>
      <name val="Arial"/>
    </font>
    <font>
      <b/>
      <sz val="12"/>
      <name val="Times New Roman"/>
      <family val="1"/>
    </font>
    <font>
      <sz val="12"/>
      <name val="Arial"/>
    </font>
    <font>
      <sz val="8"/>
      <name val="Arial"/>
    </font>
    <font>
      <b/>
      <sz val="14"/>
      <name val="Arial"/>
      <family val="2"/>
    </font>
    <font>
      <b/>
      <i/>
      <sz val="14"/>
      <name val="Arial"/>
      <family val="2"/>
    </font>
    <font>
      <u/>
      <sz val="11"/>
      <color indexed="12"/>
      <name val="Calibri"/>
      <family val="2"/>
    </font>
    <font>
      <sz val="14"/>
      <name val="Arial"/>
      <family val="2"/>
    </font>
    <font>
      <i/>
      <sz val="14"/>
      <name val="Arial"/>
      <family val="2"/>
    </font>
    <font>
      <b/>
      <i/>
      <sz val="12"/>
      <name val="Arial"/>
      <family val="2"/>
    </font>
    <font>
      <sz val="9"/>
      <name val="Calibri"/>
      <family val="2"/>
    </font>
    <font>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sz val="11"/>
      <name val="Arial"/>
    </font>
    <font>
      <b/>
      <sz val="11"/>
      <name val="Arial"/>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s>
  <cellStyleXfs count="3">
    <xf numFmtId="0" fontId="0" fillId="0" borderId="0"/>
    <xf numFmtId="43" fontId="14" fillId="0" borderId="0" applyFont="0" applyFill="0" applyBorder="0" applyAlignment="0" applyProtection="0"/>
    <xf numFmtId="0" fontId="20" fillId="0" borderId="0" applyNumberFormat="0" applyFill="0" applyBorder="0" applyAlignment="0" applyProtection="0">
      <alignment vertical="top"/>
      <protection locked="0"/>
    </xf>
  </cellStyleXfs>
  <cellXfs count="276">
    <xf numFmtId="0" fontId="0" fillId="0" borderId="0" xfId="0"/>
    <xf numFmtId="0" fontId="5" fillId="0" borderId="0" xfId="0" applyFont="1"/>
    <xf numFmtId="0" fontId="7" fillId="0" borderId="0" xfId="0" applyFont="1"/>
    <xf numFmtId="0" fontId="7" fillId="0" borderId="1" xfId="0" applyFont="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7" fillId="0" borderId="1" xfId="0" applyFont="1" applyFill="1" applyBorder="1" applyAlignment="1">
      <alignment vertical="top" wrapText="1"/>
    </xf>
    <xf numFmtId="0" fontId="13" fillId="0" borderId="1" xfId="0" applyFont="1" applyBorder="1" applyAlignment="1">
      <alignment horizontal="left" vertical="top" wrapText="1"/>
    </xf>
    <xf numFmtId="0" fontId="16" fillId="0" borderId="0" xfId="0" applyFont="1"/>
    <xf numFmtId="0" fontId="16" fillId="0" borderId="0" xfId="0" applyFont="1" applyAlignment="1">
      <alignment horizontal="center"/>
    </xf>
    <xf numFmtId="0" fontId="16" fillId="0" borderId="0" xfId="0" applyFont="1" applyAlignment="1">
      <alignment vertical="center" wrapText="1"/>
    </xf>
    <xf numFmtId="0" fontId="16" fillId="0" borderId="0" xfId="0" applyFont="1" applyFill="1"/>
    <xf numFmtId="0" fontId="16"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1" fontId="0" fillId="0" borderId="7" xfId="0" applyNumberFormat="1" applyBorder="1"/>
    <xf numFmtId="0" fontId="2" fillId="3" borderId="8" xfId="0" applyFont="1" applyFill="1" applyBorder="1" applyAlignment="1">
      <alignment horizontal="center"/>
    </xf>
    <xf numFmtId="164" fontId="2" fillId="3" borderId="9"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6" fillId="0" borderId="0" xfId="0" applyFont="1" applyAlignment="1"/>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 fontId="0" fillId="0" borderId="7" xfId="0" applyNumberFormat="1" applyBorder="1" applyAlignment="1">
      <alignment horizontal="center"/>
    </xf>
    <xf numFmtId="164" fontId="2" fillId="3" borderId="1" xfId="0" applyNumberFormat="1" applyFont="1" applyFill="1" applyBorder="1" applyAlignment="1">
      <alignment horizontal="center" vertical="center" wrapText="1"/>
    </xf>
    <xf numFmtId="0" fontId="18" fillId="0" borderId="0" xfId="0" applyFont="1"/>
    <xf numFmtId="0" fontId="18" fillId="0" borderId="0" xfId="0" applyFont="1" applyAlignment="1">
      <alignment horizontal="center"/>
    </xf>
    <xf numFmtId="0" fontId="2" fillId="0" borderId="0" xfId="0" applyFont="1"/>
    <xf numFmtId="0" fontId="2" fillId="0" borderId="0" xfId="0" applyFont="1" applyAlignment="1">
      <alignment horizontal="center" vertical="center" wrapText="1"/>
    </xf>
    <xf numFmtId="0" fontId="19"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49" fontId="2" fillId="0" borderId="0" xfId="0" applyNumberFormat="1" applyFont="1" applyAlignment="1">
      <alignment horizontal="right" vertical="center" wrapText="1"/>
    </xf>
    <xf numFmtId="49" fontId="2" fillId="0" borderId="0" xfId="0" applyNumberFormat="1" applyFont="1" applyAlignment="1">
      <alignment horizontal="right" vertical="center"/>
    </xf>
    <xf numFmtId="0" fontId="3" fillId="6" borderId="1"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2" borderId="1" xfId="0" applyFont="1" applyFill="1" applyBorder="1" applyAlignment="1">
      <alignment horizontal="left" vertical="center" wrapText="1"/>
    </xf>
    <xf numFmtId="0" fontId="21" fillId="0" borderId="0" xfId="0" applyFont="1"/>
    <xf numFmtId="0" fontId="18" fillId="0" borderId="12" xfId="0" applyFont="1" applyBorder="1"/>
    <xf numFmtId="0" fontId="18" fillId="0" borderId="12" xfId="0" applyFont="1" applyBorder="1" applyAlignment="1">
      <alignment horizontal="center"/>
    </xf>
    <xf numFmtId="0" fontId="18" fillId="0" borderId="12" xfId="0" applyFont="1" applyBorder="1" applyAlignment="1">
      <alignment horizontal="right"/>
    </xf>
    <xf numFmtId="164" fontId="2" fillId="0" borderId="1" xfId="0" applyNumberFormat="1" applyFont="1" applyBorder="1" applyAlignment="1">
      <alignment horizontal="center"/>
    </xf>
    <xf numFmtId="0" fontId="2" fillId="0" borderId="1" xfId="0" applyFont="1" applyFill="1" applyBorder="1" applyAlignment="1">
      <alignment horizontal="center"/>
    </xf>
    <xf numFmtId="0" fontId="2" fillId="0" borderId="1" xfId="0" applyFont="1" applyBorder="1" applyAlignment="1">
      <alignment horizontal="center"/>
    </xf>
    <xf numFmtId="0" fontId="22" fillId="0" borderId="0" xfId="0" applyFont="1"/>
    <xf numFmtId="0" fontId="21" fillId="0" borderId="0" xfId="0" applyFont="1" applyAlignment="1">
      <alignment horizontal="center"/>
    </xf>
    <xf numFmtId="49" fontId="21" fillId="0" borderId="0" xfId="0" applyNumberFormat="1" applyFont="1" applyAlignment="1">
      <alignment horizontal="right"/>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3" fillId="0" borderId="0" xfId="0" applyFont="1" applyFill="1" applyAlignment="1">
      <alignment vertical="center"/>
    </xf>
    <xf numFmtId="0" fontId="7" fillId="0" borderId="0" xfId="0" applyFont="1" applyFill="1" applyAlignment="1">
      <alignment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7" fillId="0" borderId="1" xfId="0" applyFont="1" applyBorder="1" applyAlignment="1">
      <alignment vertical="center" wrapText="1"/>
    </xf>
    <xf numFmtId="0" fontId="2" fillId="6" borderId="4" xfId="0" applyFont="1" applyFill="1" applyBorder="1" applyAlignment="1">
      <alignment horizontal="center" vertical="center"/>
    </xf>
    <xf numFmtId="0" fontId="2" fillId="0" borderId="0" xfId="0" applyFont="1" applyAlignment="1">
      <alignment horizontal="left"/>
    </xf>
    <xf numFmtId="0" fontId="16" fillId="0" borderId="0" xfId="0" applyFont="1" applyAlignment="1">
      <alignment horizontal="center" vertical="center" wrapText="1"/>
    </xf>
    <xf numFmtId="2" fontId="2" fillId="0" borderId="1" xfId="0" applyNumberFormat="1" applyFont="1" applyFill="1" applyBorder="1" applyAlignment="1">
      <alignment horizontal="center"/>
    </xf>
    <xf numFmtId="0" fontId="19" fillId="0" borderId="0" xfId="0" applyFont="1"/>
    <xf numFmtId="49" fontId="18" fillId="0" borderId="0" xfId="0" applyNumberFormat="1" applyFont="1" applyAlignment="1">
      <alignment horizontal="right"/>
    </xf>
    <xf numFmtId="0" fontId="16" fillId="0" borderId="0" xfId="0" applyFont="1" applyFill="1" applyBorder="1"/>
    <xf numFmtId="0" fontId="16" fillId="0" borderId="0" xfId="0" applyFont="1" applyFill="1" applyBorder="1" applyAlignment="1">
      <alignment vertical="center" wrapText="1"/>
    </xf>
    <xf numFmtId="0" fontId="16" fillId="0" borderId="0" xfId="0" applyFont="1" applyFill="1" applyBorder="1" applyAlignment="1">
      <alignment horizontal="center"/>
    </xf>
    <xf numFmtId="164" fontId="2" fillId="3" borderId="1" xfId="0" applyNumberFormat="1" applyFont="1" applyFill="1" applyBorder="1" applyAlignment="1">
      <alignment horizontal="center"/>
    </xf>
    <xf numFmtId="0" fontId="2" fillId="4" borderId="1" xfId="0" applyFont="1" applyFill="1" applyBorder="1" applyAlignment="1">
      <alignment horizontal="center"/>
    </xf>
    <xf numFmtId="0" fontId="2" fillId="4" borderId="5" xfId="0" applyFont="1" applyFill="1" applyBorder="1" applyAlignment="1">
      <alignment horizontal="center"/>
    </xf>
    <xf numFmtId="164" fontId="2" fillId="3" borderId="5" xfId="0" applyNumberFormat="1" applyFont="1" applyFill="1" applyBorder="1" applyAlignment="1">
      <alignment horizontal="center"/>
    </xf>
    <xf numFmtId="0" fontId="23" fillId="0" borderId="0" xfId="0" applyFont="1" applyAlignment="1">
      <alignment vertical="center"/>
    </xf>
    <xf numFmtId="0" fontId="11" fillId="0" borderId="1" xfId="0" applyFont="1" applyBorder="1" applyAlignment="1">
      <alignment horizontal="left" vertical="center" wrapText="1"/>
    </xf>
    <xf numFmtId="0" fontId="2" fillId="0" borderId="6" xfId="0" applyFont="1" applyBorder="1"/>
    <xf numFmtId="0" fontId="2" fillId="0" borderId="6" xfId="0" applyFont="1" applyFill="1" applyBorder="1" applyAlignment="1">
      <alignment horizontal="center"/>
    </xf>
    <xf numFmtId="0" fontId="25" fillId="0" borderId="0" xfId="0" applyFont="1"/>
    <xf numFmtId="0" fontId="25" fillId="0" borderId="0" xfId="0" applyFont="1" applyAlignment="1"/>
    <xf numFmtId="0" fontId="2" fillId="0" borderId="0" xfId="0" applyFont="1" applyAlignment="1"/>
    <xf numFmtId="0" fontId="27" fillId="6" borderId="4" xfId="0" applyFont="1" applyFill="1" applyBorder="1" applyAlignment="1">
      <alignment horizontal="center" vertical="center" wrapText="1"/>
    </xf>
    <xf numFmtId="0" fontId="27" fillId="4" borderId="5" xfId="0" applyFont="1" applyFill="1" applyBorder="1"/>
    <xf numFmtId="0" fontId="27" fillId="0" borderId="1" xfId="0" applyFont="1" applyFill="1" applyBorder="1"/>
    <xf numFmtId="0" fontId="27" fillId="4" borderId="1" xfId="0" applyFont="1" applyFill="1" applyBorder="1"/>
    <xf numFmtId="0" fontId="27" fillId="0" borderId="6" xfId="0" applyFont="1" applyFill="1" applyBorder="1"/>
    <xf numFmtId="0" fontId="27" fillId="4" borderId="5" xfId="0" applyFont="1" applyFill="1" applyBorder="1" applyAlignment="1">
      <alignment horizontal="center"/>
    </xf>
    <xf numFmtId="0" fontId="27" fillId="0" borderId="1" xfId="0" applyFont="1" applyFill="1" applyBorder="1" applyAlignment="1">
      <alignment horizontal="center"/>
    </xf>
    <xf numFmtId="0" fontId="27" fillId="4" borderId="1" xfId="0" applyFont="1" applyFill="1" applyBorder="1" applyAlignment="1">
      <alignment horizontal="center"/>
    </xf>
    <xf numFmtId="164" fontId="27" fillId="0" borderId="1" xfId="0" applyNumberFormat="1" applyFont="1" applyFill="1" applyBorder="1" applyAlignment="1">
      <alignment horizontal="center"/>
    </xf>
    <xf numFmtId="0" fontId="27" fillId="0" borderId="6" xfId="0" applyFont="1" applyFill="1" applyBorder="1" applyAlignment="1">
      <alignment horizontal="center"/>
    </xf>
    <xf numFmtId="0" fontId="30" fillId="0" borderId="0" xfId="0" applyFont="1"/>
    <xf numFmtId="0" fontId="30" fillId="0" borderId="0" xfId="0" applyFont="1" applyAlignment="1">
      <alignment horizontal="center"/>
    </xf>
    <xf numFmtId="0" fontId="25" fillId="0" borderId="0" xfId="0" applyFont="1" applyAlignment="1">
      <alignment horizontal="center"/>
    </xf>
    <xf numFmtId="164" fontId="6" fillId="7" borderId="13" xfId="0" applyNumberFormat="1" applyFont="1" applyFill="1" applyBorder="1" applyAlignment="1">
      <alignment horizontal="left"/>
    </xf>
    <xf numFmtId="0" fontId="6" fillId="7" borderId="13" xfId="0" applyFont="1" applyFill="1" applyBorder="1"/>
    <xf numFmtId="0" fontId="6" fillId="7" borderId="14" xfId="0" applyFont="1" applyFill="1" applyBorder="1" applyAlignment="1"/>
    <xf numFmtId="0" fontId="6" fillId="7" borderId="15" xfId="0" applyFont="1" applyFill="1" applyBorder="1" applyAlignment="1"/>
    <xf numFmtId="0" fontId="6" fillId="7" borderId="16"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7"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32" fillId="0" borderId="0" xfId="0" applyFont="1" applyAlignment="1">
      <alignment horizontal="center" vertical="top"/>
    </xf>
    <xf numFmtId="0" fontId="32" fillId="0" borderId="0" xfId="0" applyFont="1"/>
    <xf numFmtId="0" fontId="32" fillId="0" borderId="0" xfId="0" applyFont="1" applyAlignment="1">
      <alignment vertical="top" wrapText="1"/>
    </xf>
    <xf numFmtId="0" fontId="32" fillId="0" borderId="0" xfId="0" applyFont="1" applyAlignment="1">
      <alignment horizontal="left" vertical="top" wrapText="1"/>
    </xf>
    <xf numFmtId="0" fontId="33" fillId="6" borderId="10" xfId="0" applyFont="1" applyFill="1" applyBorder="1" applyAlignment="1">
      <alignment horizontal="center" vertical="center" wrapText="1"/>
    </xf>
    <xf numFmtId="0" fontId="33" fillId="6" borderId="11" xfId="0" applyFont="1" applyFill="1" applyBorder="1" applyAlignment="1">
      <alignment horizontal="center" vertical="center" wrapText="1"/>
    </xf>
    <xf numFmtId="164" fontId="34" fillId="7" borderId="13" xfId="0" applyNumberFormat="1" applyFont="1" applyFill="1" applyBorder="1" applyAlignment="1">
      <alignment horizontal="left" vertical="center"/>
    </xf>
    <xf numFmtId="0" fontId="34" fillId="0" borderId="1" xfId="0" applyFont="1" applyFill="1" applyBorder="1" applyAlignment="1">
      <alignment vertical="center"/>
    </xf>
    <xf numFmtId="0" fontId="34" fillId="2"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center" vertical="center"/>
    </xf>
    <xf numFmtId="0" fontId="13" fillId="0" borderId="1" xfId="0" applyFont="1" applyBorder="1"/>
    <xf numFmtId="0" fontId="13" fillId="0" borderId="1" xfId="0" applyFont="1" applyBorder="1" applyAlignment="1">
      <alignment horizontal="center" vertical="top"/>
    </xf>
    <xf numFmtId="0" fontId="13" fillId="0" borderId="1" xfId="0" applyFont="1" applyBorder="1" applyAlignment="1">
      <alignment vertical="top" wrapText="1"/>
    </xf>
    <xf numFmtId="0" fontId="13" fillId="0" borderId="2" xfId="0" applyFont="1" applyBorder="1" applyAlignment="1">
      <alignment horizontal="left" vertical="top" wrapText="1"/>
    </xf>
    <xf numFmtId="0" fontId="13" fillId="0" borderId="1" xfId="0" applyFont="1" applyBorder="1" applyAlignment="1">
      <alignment vertical="center"/>
    </xf>
    <xf numFmtId="0" fontId="13" fillId="0" borderId="1" xfId="0" applyFont="1" applyBorder="1" applyAlignment="1">
      <alignment horizontal="center" vertical="center"/>
    </xf>
    <xf numFmtId="0" fontId="13" fillId="0" borderId="1" xfId="0" applyFont="1" applyBorder="1" applyAlignment="1">
      <alignment vertical="top"/>
    </xf>
    <xf numFmtId="0" fontId="13" fillId="0" borderId="1" xfId="0" applyFont="1" applyFill="1" applyBorder="1"/>
    <xf numFmtId="0" fontId="13" fillId="0" borderId="1" xfId="0" applyFont="1" applyFill="1" applyBorder="1" applyAlignment="1">
      <alignment horizontal="center" vertical="top"/>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0" fontId="13" fillId="0" borderId="0" xfId="0" applyFont="1" applyAlignment="1">
      <alignment wrapText="1"/>
    </xf>
    <xf numFmtId="0" fontId="13" fillId="0" borderId="0" xfId="0" applyFont="1" applyAlignment="1">
      <alignment vertical="top"/>
    </xf>
    <xf numFmtId="0" fontId="13" fillId="0" borderId="0" xfId="0" applyFont="1" applyAlignment="1">
      <alignment vertical="top" wrapText="1"/>
    </xf>
    <xf numFmtId="0" fontId="37" fillId="0" borderId="1" xfId="0" applyFont="1" applyBorder="1" applyAlignment="1">
      <alignment vertical="center"/>
    </xf>
    <xf numFmtId="164" fontId="15" fillId="3" borderId="5" xfId="0" applyNumberFormat="1" applyFont="1" applyFill="1" applyBorder="1" applyAlignment="1">
      <alignment horizontal="center" vertical="center" wrapText="1"/>
    </xf>
    <xf numFmtId="0" fontId="7" fillId="7" borderId="5" xfId="0" applyFont="1" applyFill="1" applyBorder="1" applyAlignment="1">
      <alignment vertical="center" wrapText="1"/>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8" fillId="0" borderId="0" xfId="0" applyFont="1"/>
    <xf numFmtId="0" fontId="38" fillId="0" borderId="0" xfId="0" applyFont="1" applyAlignment="1">
      <alignment vertical="center" wrapText="1"/>
    </xf>
    <xf numFmtId="0" fontId="38" fillId="0" borderId="0" xfId="0" applyFont="1" applyAlignment="1">
      <alignment horizontal="center"/>
    </xf>
    <xf numFmtId="0" fontId="2" fillId="6" borderId="18" xfId="0" applyFont="1" applyFill="1" applyBorder="1" applyAlignment="1">
      <alignment horizontal="center" vertical="center" wrapText="1"/>
    </xf>
    <xf numFmtId="0" fontId="16" fillId="0" borderId="0" xfId="0" applyFont="1" applyAlignment="1">
      <alignment vertical="center"/>
    </xf>
    <xf numFmtId="0" fontId="3" fillId="4" borderId="19" xfId="0" applyFont="1" applyFill="1" applyBorder="1" applyAlignment="1"/>
    <xf numFmtId="0" fontId="3" fillId="4" borderId="20" xfId="0" applyFont="1" applyFill="1" applyBorder="1" applyAlignment="1"/>
    <xf numFmtId="0" fontId="3" fillId="4" borderId="21" xfId="0" applyFont="1" applyFill="1" applyBorder="1" applyAlignment="1"/>
    <xf numFmtId="164" fontId="3" fillId="3" borderId="1" xfId="0" applyNumberFormat="1" applyFont="1" applyFill="1" applyBorder="1" applyAlignment="1">
      <alignment horizontal="center"/>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7"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5" fillId="0" borderId="1" xfId="0" applyFont="1" applyFill="1" applyBorder="1" applyAlignment="1">
      <alignment vertical="center"/>
    </xf>
    <xf numFmtId="0" fontId="38" fillId="0" borderId="1" xfId="0" applyFont="1" applyFill="1" applyBorder="1" applyAlignment="1">
      <alignment horizontal="center" vertical="center"/>
    </xf>
    <xf numFmtId="0" fontId="1" fillId="0" borderId="1" xfId="0" applyFont="1" applyBorder="1" applyAlignment="1">
      <alignment horizontal="left" vertical="top" wrapText="1"/>
    </xf>
    <xf numFmtId="0" fontId="38" fillId="0" borderId="1" xfId="0" applyFont="1" applyBorder="1" applyAlignment="1">
      <alignment horizontal="center" vertical="center"/>
    </xf>
    <xf numFmtId="0" fontId="3" fillId="2" borderId="1" xfId="0" applyFont="1" applyFill="1" applyBorder="1" applyAlignment="1">
      <alignment horizontal="left" vertical="top" wrapText="1"/>
    </xf>
    <xf numFmtId="0" fontId="25" fillId="0" borderId="12" xfId="0" applyFont="1" applyFill="1" applyBorder="1" applyAlignment="1">
      <alignment vertical="center"/>
    </xf>
    <xf numFmtId="0" fontId="38" fillId="0" borderId="7" xfId="0" applyFont="1" applyFill="1" applyBorder="1" applyAlignment="1">
      <alignment horizontal="center" vertical="center"/>
    </xf>
    <xf numFmtId="0" fontId="1" fillId="0" borderId="7" xfId="0" applyFont="1" applyBorder="1" applyAlignment="1">
      <alignment horizontal="left" vertical="top" wrapText="1"/>
    </xf>
    <xf numFmtId="0" fontId="23" fillId="0" borderId="0" xfId="0" applyFont="1" applyAlignment="1">
      <alignment vertical="center" wrapText="1"/>
    </xf>
    <xf numFmtId="0" fontId="25" fillId="0" borderId="0" xfId="0" applyFont="1" applyAlignment="1">
      <alignment vertical="center" wrapText="1"/>
    </xf>
    <xf numFmtId="0" fontId="25" fillId="0" borderId="0" xfId="0" applyNumberFormat="1" applyFont="1" applyAlignment="1">
      <alignment vertical="center" wrapText="1"/>
    </xf>
    <xf numFmtId="0" fontId="25" fillId="0" borderId="0" xfId="2" applyFont="1" applyAlignment="1" applyProtection="1">
      <alignment vertical="center" wrapText="1"/>
    </xf>
    <xf numFmtId="164" fontId="1" fillId="0" borderId="24" xfId="0" applyNumberFormat="1" applyFont="1" applyFill="1" applyBorder="1" applyAlignment="1">
      <alignment horizontal="center" vertical="center"/>
    </xf>
    <xf numFmtId="0" fontId="38" fillId="0" borderId="7" xfId="0" applyFont="1" applyBorder="1" applyAlignment="1">
      <alignment horizontal="center"/>
    </xf>
    <xf numFmtId="0" fontId="38" fillId="0" borderId="5" xfId="0" applyFont="1" applyBorder="1" applyAlignment="1">
      <alignment horizontal="center"/>
    </xf>
    <xf numFmtId="0" fontId="38" fillId="0" borderId="6" xfId="0" applyFont="1" applyBorder="1" applyAlignment="1">
      <alignment horizontal="center"/>
    </xf>
    <xf numFmtId="0" fontId="38" fillId="0" borderId="1" xfId="0" applyFont="1" applyBorder="1" applyAlignment="1">
      <alignment horizontal="center"/>
    </xf>
    <xf numFmtId="0" fontId="13" fillId="0" borderId="1" xfId="0" applyFont="1" applyBorder="1" applyAlignment="1">
      <alignment vertical="center" wrapText="1"/>
    </xf>
    <xf numFmtId="0" fontId="25" fillId="0" borderId="0" xfId="0" applyFont="1" applyAlignment="1">
      <alignment vertical="center"/>
    </xf>
    <xf numFmtId="0" fontId="25" fillId="0" borderId="0" xfId="2" applyNumberFormat="1" applyFont="1" applyAlignment="1" applyProtection="1">
      <alignment vertical="center"/>
    </xf>
    <xf numFmtId="164" fontId="6"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40" fillId="0" borderId="0" xfId="0" applyFont="1" applyBorder="1"/>
    <xf numFmtId="0" fontId="41" fillId="0" borderId="0" xfId="0" applyFont="1" applyAlignment="1">
      <alignment horizontal="left" vertical="center"/>
    </xf>
    <xf numFmtId="0" fontId="40" fillId="0" borderId="0" xfId="0" applyFont="1"/>
    <xf numFmtId="0" fontId="7" fillId="0" borderId="2" xfId="0" applyFont="1" applyBorder="1" applyAlignment="1">
      <alignment horizontal="left" vertical="center" wrapText="1"/>
    </xf>
    <xf numFmtId="0" fontId="7" fillId="0" borderId="17"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3" xfId="0" applyFont="1" applyBorder="1" applyAlignment="1">
      <alignment horizontal="left" vertical="center"/>
    </xf>
    <xf numFmtId="0" fontId="7" fillId="0" borderId="2" xfId="0" applyFont="1" applyFill="1" applyBorder="1" applyAlignment="1">
      <alignment horizontal="left" vertical="center"/>
    </xf>
    <xf numFmtId="0" fontId="7" fillId="0" borderId="17" xfId="0" applyFont="1" applyFill="1" applyBorder="1" applyAlignment="1">
      <alignment horizontal="left" vertical="center"/>
    </xf>
    <xf numFmtId="0" fontId="7" fillId="0" borderId="3" xfId="0" applyFont="1" applyFill="1" applyBorder="1" applyAlignment="1">
      <alignment horizontal="left" vertical="center"/>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2" fillId="6" borderId="2"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11" xfId="0" applyFont="1" applyFill="1" applyBorder="1" applyAlignment="1">
      <alignment horizontal="center" vertical="center"/>
    </xf>
    <xf numFmtId="0" fontId="34" fillId="2" borderId="2" xfId="0" applyFont="1" applyFill="1" applyBorder="1" applyAlignment="1">
      <alignment horizontal="left" vertical="center"/>
    </xf>
    <xf numFmtId="0" fontId="34" fillId="2" borderId="17" xfId="0" applyFont="1" applyFill="1" applyBorder="1" applyAlignment="1">
      <alignment horizontal="left" vertical="center"/>
    </xf>
    <xf numFmtId="0" fontId="34" fillId="2" borderId="3" xfId="0" applyFont="1" applyFill="1" applyBorder="1" applyAlignment="1">
      <alignment horizontal="left" vertical="center"/>
    </xf>
    <xf numFmtId="0" fontId="34" fillId="2" borderId="2" xfId="0" applyFont="1" applyFill="1" applyBorder="1" applyAlignment="1">
      <alignment horizontal="left" vertical="center" wrapText="1"/>
    </xf>
    <xf numFmtId="0" fontId="34" fillId="2" borderId="17"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13" fillId="0" borderId="2" xfId="0" applyFont="1" applyFill="1" applyBorder="1" applyAlignment="1">
      <alignment horizontal="left" vertical="center"/>
    </xf>
    <xf numFmtId="0" fontId="13" fillId="0" borderId="17" xfId="0" applyFont="1" applyFill="1" applyBorder="1" applyAlignment="1">
      <alignment horizontal="left" vertical="center"/>
    </xf>
    <xf numFmtId="0" fontId="13" fillId="0" borderId="3" xfId="0" applyFont="1" applyFill="1" applyBorder="1" applyAlignment="1">
      <alignment horizontal="left" vertical="center"/>
    </xf>
    <xf numFmtId="0" fontId="13" fillId="0" borderId="2" xfId="0" applyFont="1" applyBorder="1" applyAlignment="1">
      <alignment horizontal="left" vertical="center" wrapText="1"/>
    </xf>
    <xf numFmtId="0" fontId="13" fillId="0" borderId="17" xfId="0" applyFont="1" applyBorder="1" applyAlignment="1">
      <alignment horizontal="left" vertical="center" wrapText="1"/>
    </xf>
    <xf numFmtId="0" fontId="13" fillId="0" borderId="3" xfId="0" applyFont="1" applyBorder="1" applyAlignment="1">
      <alignment horizontal="left" vertical="center" wrapText="1"/>
    </xf>
    <xf numFmtId="0" fontId="13" fillId="0" borderId="2" xfId="0" applyFont="1" applyBorder="1" applyAlignment="1">
      <alignment horizontal="left" vertical="center"/>
    </xf>
    <xf numFmtId="0" fontId="13" fillId="0" borderId="17" xfId="0" applyFont="1" applyBorder="1" applyAlignment="1">
      <alignment horizontal="left" vertical="center"/>
    </xf>
    <xf numFmtId="0" fontId="13" fillId="0" borderId="3" xfId="0" applyFont="1" applyBorder="1" applyAlignment="1">
      <alignment horizontal="left" vertical="center"/>
    </xf>
    <xf numFmtId="0" fontId="27" fillId="6" borderId="25" xfId="0" applyFont="1" applyFill="1" applyBorder="1" applyAlignment="1">
      <alignment horizontal="center" vertical="center"/>
    </xf>
    <xf numFmtId="0" fontId="27" fillId="6" borderId="2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28" xfId="0" applyFont="1" applyFill="1" applyBorder="1" applyAlignment="1">
      <alignment horizontal="center" vertical="center"/>
    </xf>
    <xf numFmtId="0" fontId="27" fillId="6" borderId="29" xfId="0" applyFont="1" applyFill="1" applyBorder="1" applyAlignment="1">
      <alignment horizontal="center" vertical="center"/>
    </xf>
    <xf numFmtId="0" fontId="27" fillId="6" borderId="11" xfId="0" applyFont="1" applyFill="1" applyBorder="1" applyAlignment="1">
      <alignment horizontal="center" vertical="center"/>
    </xf>
    <xf numFmtId="0" fontId="27" fillId="6" borderId="2" xfId="0" applyFont="1" applyFill="1" applyBorder="1" applyAlignment="1">
      <alignment horizontal="center" vertical="top" wrapText="1"/>
    </xf>
    <xf numFmtId="0" fontId="27" fillId="6" borderId="17" xfId="0" applyFont="1" applyFill="1" applyBorder="1" applyAlignment="1">
      <alignment horizontal="center" vertical="top" wrapText="1"/>
    </xf>
    <xf numFmtId="0" fontId="27" fillId="6" borderId="3" xfId="0" applyFont="1" applyFill="1" applyBorder="1" applyAlignment="1">
      <alignment horizontal="center" vertical="top" wrapText="1"/>
    </xf>
    <xf numFmtId="0" fontId="13" fillId="0" borderId="2" xfId="0" applyFont="1" applyBorder="1" applyAlignment="1">
      <alignment horizontal="left" vertical="top" wrapText="1"/>
    </xf>
    <xf numFmtId="0" fontId="32" fillId="0" borderId="3" xfId="0" applyFont="1" applyBorder="1" applyAlignment="1">
      <alignment horizontal="left" vertical="top"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8" fillId="0" borderId="0" xfId="0" applyFont="1" applyAlignment="1">
      <alignment horizontal="left" vertical="center" wrapText="1"/>
    </xf>
    <xf numFmtId="0" fontId="38" fillId="0" borderId="2" xfId="0" applyFont="1" applyFill="1" applyBorder="1" applyAlignment="1">
      <alignment horizontal="left" vertical="center" wrapText="1"/>
    </xf>
    <xf numFmtId="0" fontId="38" fillId="0" borderId="3" xfId="0" applyFont="1" applyFill="1" applyBorder="1" applyAlignment="1">
      <alignment horizontal="left" vertical="center" wrapText="1"/>
    </xf>
    <xf numFmtId="0" fontId="25" fillId="0" borderId="12" xfId="0" applyFont="1" applyFill="1" applyBorder="1" applyAlignment="1">
      <alignment horizontal="center" vertical="center" wrapText="1"/>
    </xf>
    <xf numFmtId="0" fontId="40" fillId="0" borderId="0" xfId="0" applyFont="1" applyAlignment="1">
      <alignment horizontal="left" vertical="center" wrapText="1"/>
    </xf>
    <xf numFmtId="0" fontId="38" fillId="0" borderId="0" xfId="0" applyFont="1" applyAlignment="1">
      <alignment horizontal="left" vertical="center"/>
    </xf>
  </cellXfs>
  <cellStyles count="3">
    <cellStyle name="Comma" xfId="1" builtinId="3"/>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323850</xdr:colOff>
      <xdr:row>56</xdr:row>
      <xdr:rowOff>28575</xdr:rowOff>
    </xdr:to>
    <xdr:pic>
      <xdr:nvPicPr>
        <xdr:cNvPr id="1030" name="Picture 1" descr="ryw retmon"/>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29450" cy="9096375"/>
        </a:xfrm>
        <a:prstGeom prst="rect">
          <a:avLst/>
        </a:prstGeom>
        <a:noFill/>
        <a:ln w="9525">
          <a:noFill/>
          <a:miter lim="800000"/>
          <a:headEnd/>
          <a:tailEnd/>
        </a:ln>
      </xdr:spPr>
    </xdr:pic>
    <xdr:clientData/>
  </xdr:twoCellAnchor>
  <xdr:twoCellAnchor editAs="oneCell">
    <xdr:from>
      <xdr:col>11</xdr:col>
      <xdr:colOff>361950</xdr:colOff>
      <xdr:row>0</xdr:row>
      <xdr:rowOff>19050</xdr:rowOff>
    </xdr:from>
    <xdr:to>
      <xdr:col>23</xdr:col>
      <xdr:colOff>133350</xdr:colOff>
      <xdr:row>56</xdr:row>
      <xdr:rowOff>123825</xdr:rowOff>
    </xdr:to>
    <xdr:pic>
      <xdr:nvPicPr>
        <xdr:cNvPr id="1031" name="Picture 7" descr="Retama"/>
        <xdr:cNvPicPr>
          <a:picLocks noChangeAspect="1" noChangeArrowheads="1"/>
        </xdr:cNvPicPr>
      </xdr:nvPicPr>
      <xdr:blipFill>
        <a:blip xmlns:r="http://schemas.openxmlformats.org/officeDocument/2006/relationships" r:embed="rId2" cstate="print"/>
        <a:srcRect/>
        <a:stretch>
          <a:fillRect/>
        </a:stretch>
      </xdr:blipFill>
      <xdr:spPr bwMode="auto">
        <a:xfrm>
          <a:off x="7067550" y="19050"/>
          <a:ext cx="7086600" cy="91725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J33"/>
  <sheetViews>
    <sheetView tabSelected="1" zoomScaleNormal="75" workbookViewId="0">
      <selection activeCell="B30" sqref="B30"/>
    </sheetView>
  </sheetViews>
  <sheetFormatPr defaultRowHeight="15"/>
  <cols>
    <col min="1" max="1" width="40.85546875" style="24" customWidth="1"/>
    <col min="2" max="2" width="77.85546875" style="24" customWidth="1"/>
    <col min="3" max="3" width="13.28515625" style="25" customWidth="1"/>
    <col min="4" max="5" width="13.5703125" style="25" customWidth="1"/>
    <col min="6" max="6" width="9.140625" style="24"/>
    <col min="7" max="7" width="12.7109375" style="24" customWidth="1"/>
    <col min="8" max="16384" width="9.140625" style="24"/>
  </cols>
  <sheetData>
    <row r="1" spans="1:10" s="66" customFormat="1" ht="18.75" thickBot="1">
      <c r="A1" s="80" t="s">
        <v>357</v>
      </c>
      <c r="B1" s="80" t="s">
        <v>358</v>
      </c>
      <c r="C1" s="81"/>
      <c r="D1" s="81"/>
      <c r="E1" s="81"/>
      <c r="F1" s="80"/>
      <c r="G1" s="82" t="s">
        <v>353</v>
      </c>
    </row>
    <row r="2" spans="1:10" s="66" customFormat="1" ht="18.75">
      <c r="A2" s="100" t="s">
        <v>336</v>
      </c>
      <c r="B2" s="66" t="s">
        <v>337</v>
      </c>
      <c r="C2" s="67"/>
      <c r="D2" s="101"/>
      <c r="E2" s="101"/>
      <c r="F2" s="101"/>
      <c r="G2" s="101" t="s">
        <v>61</v>
      </c>
    </row>
    <row r="3" spans="1:10" s="79" customFormat="1" ht="13.5" customHeight="1">
      <c r="A3" s="86"/>
      <c r="C3" s="87"/>
      <c r="D3" s="88"/>
      <c r="E3" s="88"/>
      <c r="F3" s="88"/>
      <c r="G3" s="88"/>
    </row>
    <row r="4" spans="1:10" ht="15" customHeight="1" thickBot="1">
      <c r="A4" s="66"/>
      <c r="B4" s="66"/>
      <c r="C4" s="67"/>
      <c r="D4" s="67"/>
      <c r="E4" s="67"/>
    </row>
    <row r="5" spans="1:10" ht="16.5" thickBot="1">
      <c r="A5" s="38" t="s">
        <v>230</v>
      </c>
      <c r="B5" s="39">
        <f>G9+G14+G21</f>
        <v>6.3555083061278603</v>
      </c>
    </row>
    <row r="6" spans="1:10" ht="15.75">
      <c r="A6" s="89"/>
      <c r="B6" s="90"/>
    </row>
    <row r="7" spans="1:10" ht="15.75" thickBot="1">
      <c r="F7" s="28"/>
      <c r="G7" s="28"/>
    </row>
    <row r="8" spans="1:10" s="113" customFormat="1" ht="45.75" customHeight="1" thickBot="1">
      <c r="A8" s="116" t="s">
        <v>226</v>
      </c>
      <c r="B8" s="116" t="s">
        <v>384</v>
      </c>
      <c r="C8" s="116" t="s">
        <v>385</v>
      </c>
      <c r="D8" s="116" t="s">
        <v>386</v>
      </c>
      <c r="E8" s="116" t="s">
        <v>387</v>
      </c>
      <c r="F8" s="116" t="s">
        <v>388</v>
      </c>
      <c r="G8" s="116" t="s">
        <v>389</v>
      </c>
    </row>
    <row r="9" spans="1:10" ht="15.75">
      <c r="A9" s="117" t="s">
        <v>354</v>
      </c>
      <c r="B9" s="117"/>
      <c r="C9" s="107">
        <v>0.6</v>
      </c>
      <c r="D9" s="107"/>
      <c r="E9" s="121">
        <v>10</v>
      </c>
      <c r="F9" s="108">
        <f>'Class 1'!K5</f>
        <v>6.3439999826240001</v>
      </c>
      <c r="G9" s="108">
        <f>F9*C9</f>
        <v>3.8063999895744001</v>
      </c>
    </row>
    <row r="10" spans="1:10" ht="15.75">
      <c r="A10" s="118"/>
      <c r="B10" s="118" t="s">
        <v>390</v>
      </c>
      <c r="C10" s="84"/>
      <c r="D10" s="84">
        <v>0.3</v>
      </c>
      <c r="E10" s="122">
        <v>3</v>
      </c>
      <c r="F10" s="83">
        <f>'Class 1'!K6</f>
        <v>1.0737499957050001</v>
      </c>
      <c r="G10" s="83"/>
    </row>
    <row r="11" spans="1:10" ht="15.75">
      <c r="A11" s="118"/>
      <c r="B11" s="118" t="s">
        <v>391</v>
      </c>
      <c r="C11" s="84"/>
      <c r="D11" s="84">
        <v>0.4</v>
      </c>
      <c r="E11" s="122">
        <v>4</v>
      </c>
      <c r="F11" s="83">
        <f>'Class 1'!K25</f>
        <v>2.0439999918240002</v>
      </c>
      <c r="G11" s="83"/>
      <c r="I11" s="28"/>
    </row>
    <row r="12" spans="1:10" ht="15.75">
      <c r="A12" s="118"/>
      <c r="B12" s="118" t="s">
        <v>392</v>
      </c>
      <c r="C12" s="84"/>
      <c r="D12" s="84">
        <v>0.3</v>
      </c>
      <c r="E12" s="122">
        <v>3</v>
      </c>
      <c r="F12" s="83">
        <f>'Class 1'!K36</f>
        <v>2.2999999907999999</v>
      </c>
      <c r="G12" s="83"/>
    </row>
    <row r="13" spans="1:10" ht="15.75">
      <c r="A13" s="118"/>
      <c r="B13" s="118"/>
      <c r="C13" s="84"/>
      <c r="D13" s="84"/>
      <c r="E13" s="122"/>
      <c r="F13" s="83"/>
      <c r="G13" s="83"/>
    </row>
    <row r="14" spans="1:10" ht="15.75">
      <c r="A14" s="119" t="s">
        <v>227</v>
      </c>
      <c r="B14" s="119"/>
      <c r="C14" s="106">
        <v>0.2</v>
      </c>
      <c r="D14" s="106"/>
      <c r="E14" s="123">
        <v>10</v>
      </c>
      <c r="F14" s="105">
        <f>'Class 2'!K5</f>
        <v>6.4123415827673007</v>
      </c>
      <c r="G14" s="105">
        <f>F14*C14</f>
        <v>1.2824683165534603</v>
      </c>
      <c r="J14" s="25"/>
    </row>
    <row r="15" spans="1:10" ht="15.75">
      <c r="A15" s="118"/>
      <c r="B15" s="118" t="s">
        <v>393</v>
      </c>
      <c r="C15" s="84"/>
      <c r="D15" s="84">
        <v>0.25</v>
      </c>
      <c r="E15" s="122">
        <v>2.5</v>
      </c>
      <c r="F15" s="83">
        <f>'Class 2'!K6</f>
        <v>1.3854166611250001</v>
      </c>
      <c r="G15" s="83"/>
    </row>
    <row r="16" spans="1:10" ht="15.75">
      <c r="A16" s="118"/>
      <c r="B16" s="118" t="s">
        <v>228</v>
      </c>
      <c r="C16" s="84"/>
      <c r="D16" s="84">
        <v>0.25</v>
      </c>
      <c r="E16" s="122">
        <v>2.5</v>
      </c>
      <c r="F16" s="83">
        <f>'Class 2'!K13</f>
        <v>2.4999999900000001</v>
      </c>
      <c r="G16" s="83"/>
    </row>
    <row r="17" spans="1:7" ht="15.75">
      <c r="A17" s="118"/>
      <c r="B17" s="118" t="s">
        <v>333</v>
      </c>
      <c r="C17" s="84"/>
      <c r="D17" s="84">
        <v>0.25</v>
      </c>
      <c r="E17" s="122">
        <v>2.5</v>
      </c>
      <c r="F17" s="83">
        <f>'Class 2'!K15</f>
        <v>1.3602582696423002</v>
      </c>
      <c r="G17" s="83"/>
    </row>
    <row r="18" spans="1:7" ht="15.75">
      <c r="A18" s="118"/>
      <c r="B18" s="118" t="s">
        <v>334</v>
      </c>
      <c r="C18" s="84"/>
      <c r="D18" s="99">
        <v>0.1</v>
      </c>
      <c r="E18" s="124">
        <v>1</v>
      </c>
      <c r="F18" s="83">
        <f>'Class 2'!K28</f>
        <v>0.66666666400000008</v>
      </c>
      <c r="G18" s="83"/>
    </row>
    <row r="19" spans="1:7" ht="15.75">
      <c r="A19" s="118"/>
      <c r="B19" s="118" t="s">
        <v>335</v>
      </c>
      <c r="C19" s="84"/>
      <c r="D19" s="84">
        <v>0.15</v>
      </c>
      <c r="E19" s="122">
        <v>1.5</v>
      </c>
      <c r="F19" s="83">
        <f>'Class 2'!K30</f>
        <v>0.49999999799999995</v>
      </c>
      <c r="G19" s="83"/>
    </row>
    <row r="20" spans="1:7" ht="15.75">
      <c r="A20" s="118"/>
      <c r="B20" s="118"/>
      <c r="C20" s="84"/>
      <c r="D20" s="84"/>
      <c r="E20" s="122"/>
      <c r="F20" s="83"/>
      <c r="G20" s="83"/>
    </row>
    <row r="21" spans="1:7" ht="15.75">
      <c r="A21" s="119" t="s">
        <v>394</v>
      </c>
      <c r="B21" s="119"/>
      <c r="C21" s="106">
        <v>0.2</v>
      </c>
      <c r="D21" s="106"/>
      <c r="E21" s="123">
        <v>10</v>
      </c>
      <c r="F21" s="105">
        <f>'Class 3'!F4</f>
        <v>6.3331999999999997</v>
      </c>
      <c r="G21" s="105">
        <f>F21*C21</f>
        <v>1.26664</v>
      </c>
    </row>
    <row r="22" spans="1:7" ht="15.75">
      <c r="A22" s="118"/>
      <c r="B22" s="118" t="s">
        <v>395</v>
      </c>
      <c r="C22" s="84"/>
      <c r="D22" s="84">
        <v>0.5</v>
      </c>
      <c r="E22" s="122">
        <v>5</v>
      </c>
      <c r="F22" s="83">
        <f>'Class 3'!F5</f>
        <v>3.3332000000000002</v>
      </c>
      <c r="G22" s="85"/>
    </row>
    <row r="23" spans="1:7" ht="15.75">
      <c r="A23" s="118"/>
      <c r="B23" s="118" t="s">
        <v>396</v>
      </c>
      <c r="C23" s="84"/>
      <c r="D23" s="84">
        <v>0.5</v>
      </c>
      <c r="E23" s="122">
        <v>5</v>
      </c>
      <c r="F23" s="83">
        <f>'Class 3'!F8</f>
        <v>3</v>
      </c>
      <c r="G23" s="85"/>
    </row>
    <row r="24" spans="1:7" ht="16.5" thickBot="1">
      <c r="A24" s="120"/>
      <c r="B24" s="120"/>
      <c r="C24" s="112"/>
      <c r="D24" s="112"/>
      <c r="E24" s="125"/>
      <c r="F24" s="111"/>
      <c r="G24" s="111"/>
    </row>
    <row r="26" spans="1:7" s="113" customFormat="1" ht="18">
      <c r="A26" s="126" t="s">
        <v>105</v>
      </c>
      <c r="B26" s="126"/>
      <c r="C26" s="127"/>
      <c r="D26" s="127"/>
      <c r="E26" s="127"/>
      <c r="F26" s="126"/>
      <c r="G26" s="126"/>
    </row>
    <row r="27" spans="1:7" s="113" customFormat="1" ht="18">
      <c r="A27" s="126" t="s">
        <v>106</v>
      </c>
      <c r="B27" s="126"/>
      <c r="C27" s="127"/>
      <c r="D27" s="127"/>
      <c r="E27" s="127"/>
      <c r="F27" s="126"/>
      <c r="G27" s="126"/>
    </row>
    <row r="28" spans="1:7" s="113" customFormat="1" ht="18">
      <c r="A28" s="126" t="s">
        <v>107</v>
      </c>
      <c r="B28" s="126"/>
      <c r="C28" s="127"/>
      <c r="D28" s="127"/>
      <c r="E28" s="127"/>
      <c r="F28" s="126"/>
      <c r="G28" s="126"/>
    </row>
    <row r="29" spans="1:7" s="113" customFormat="1" ht="18">
      <c r="A29" s="126" t="s">
        <v>108</v>
      </c>
      <c r="B29" s="126"/>
      <c r="C29" s="127"/>
      <c r="D29" s="127"/>
      <c r="E29" s="127"/>
      <c r="F29" s="126"/>
      <c r="G29" s="126"/>
    </row>
    <row r="30" spans="1:7" s="113" customFormat="1" ht="18">
      <c r="A30" s="126" t="s">
        <v>109</v>
      </c>
      <c r="B30" s="126"/>
      <c r="C30" s="127"/>
      <c r="D30" s="127"/>
      <c r="E30" s="127"/>
      <c r="F30" s="126"/>
      <c r="G30" s="126"/>
    </row>
    <row r="31" spans="1:7" s="113" customFormat="1">
      <c r="C31" s="128"/>
      <c r="D31" s="128"/>
      <c r="E31" s="128"/>
    </row>
    <row r="32" spans="1:7" s="113" customFormat="1" ht="15.75">
      <c r="A32" s="68" t="s">
        <v>77</v>
      </c>
      <c r="C32" s="128"/>
      <c r="D32" s="128"/>
      <c r="E32" s="128"/>
    </row>
    <row r="33" spans="1:5" s="113" customFormat="1" ht="15.75">
      <c r="A33" s="68" t="s">
        <v>214</v>
      </c>
      <c r="C33" s="128"/>
      <c r="D33" s="128"/>
      <c r="E33" s="128"/>
    </row>
  </sheetData>
  <phoneticPr fontId="17" type="noConversion"/>
  <pageMargins left="0.75" right="0.75" top="0.7" bottom="1" header="0.5" footer="0.5"/>
  <pageSetup scale="70"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K36" sqref="K36"/>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3" customWidth="1"/>
    <col min="7" max="7" width="15.5703125" style="13" customWidth="1"/>
    <col min="8" max="8" width="19.5703125" style="13" customWidth="1"/>
    <col min="9" max="9" width="22.28515625" style="17" customWidth="1"/>
    <col min="10" max="10" width="22.7109375" style="17" customWidth="1"/>
    <col min="11" max="11" width="11.42578125" style="52" customWidth="1"/>
    <col min="12" max="12" width="29.28515625" style="17" customWidth="1"/>
    <col min="13" max="13" width="22.42578125" style="17" customWidth="1"/>
    <col min="14" max="16384" width="17.85546875" style="2"/>
  </cols>
  <sheetData>
    <row r="1" spans="1:13" s="71" customFormat="1" ht="15.75">
      <c r="A1" s="109" t="s">
        <v>338</v>
      </c>
      <c r="B1" s="2"/>
      <c r="C1" s="2"/>
      <c r="D1" s="2"/>
      <c r="E1" s="2"/>
      <c r="F1" s="13"/>
      <c r="G1" s="13"/>
      <c r="H1" s="13"/>
      <c r="I1" s="17"/>
      <c r="J1" s="17"/>
      <c r="K1" s="69"/>
      <c r="L1" s="73"/>
      <c r="M1" s="74"/>
    </row>
    <row r="2" spans="1:13" s="71" customFormat="1" ht="15.75">
      <c r="A2" s="2"/>
      <c r="B2" s="2"/>
      <c r="C2" s="2"/>
      <c r="D2" s="2"/>
      <c r="E2" s="2"/>
      <c r="F2" s="13"/>
      <c r="G2" s="13"/>
      <c r="H2" s="13"/>
      <c r="I2" s="17"/>
      <c r="J2" s="17"/>
      <c r="K2" s="69"/>
      <c r="L2" s="73"/>
      <c r="M2" s="74"/>
    </row>
    <row r="3" spans="1:13" s="91" customFormat="1" ht="15.75" customHeight="1">
      <c r="A3" s="235" t="s">
        <v>152</v>
      </c>
      <c r="B3" s="236"/>
      <c r="C3" s="236"/>
      <c r="D3" s="236"/>
      <c r="E3" s="237"/>
      <c r="F3" s="232" t="s">
        <v>153</v>
      </c>
      <c r="G3" s="233"/>
      <c r="H3" s="233"/>
      <c r="I3" s="233"/>
      <c r="J3" s="234"/>
      <c r="K3" s="58"/>
      <c r="L3" s="76"/>
      <c r="M3" s="76"/>
    </row>
    <row r="4" spans="1:13" s="40" customFormat="1" ht="26.25" customHeight="1" thickBot="1">
      <c r="A4" s="238"/>
      <c r="B4" s="239"/>
      <c r="C4" s="239"/>
      <c r="D4" s="239"/>
      <c r="E4" s="240"/>
      <c r="F4" s="54" t="s">
        <v>200</v>
      </c>
      <c r="G4" s="54" t="s">
        <v>203</v>
      </c>
      <c r="H4" s="54" t="s">
        <v>197</v>
      </c>
      <c r="I4" s="54" t="s">
        <v>198</v>
      </c>
      <c r="J4" s="55" t="s">
        <v>199</v>
      </c>
      <c r="K4" s="54" t="s">
        <v>194</v>
      </c>
      <c r="L4" s="54" t="s">
        <v>195</v>
      </c>
      <c r="M4" s="54" t="s">
        <v>196</v>
      </c>
    </row>
    <row r="5" spans="1:13" s="92" customFormat="1" ht="16.5" thickTop="1">
      <c r="A5" s="129">
        <v>1</v>
      </c>
      <c r="B5" s="130" t="s">
        <v>148</v>
      </c>
      <c r="C5" s="130"/>
      <c r="D5" s="130"/>
      <c r="E5" s="131"/>
      <c r="F5" s="132"/>
      <c r="G5" s="132"/>
      <c r="H5" s="132"/>
      <c r="I5" s="132"/>
      <c r="J5" s="133"/>
      <c r="K5" s="65">
        <f>(K8+K25+K36)</f>
        <v>6.3439999826240001</v>
      </c>
      <c r="L5" s="77"/>
      <c r="M5" s="77"/>
    </row>
    <row r="6" spans="1:13" s="92" customFormat="1" ht="12.75">
      <c r="A6" s="134"/>
      <c r="B6" s="135">
        <v>1.1000000000000001</v>
      </c>
      <c r="C6" s="136" t="s">
        <v>149</v>
      </c>
      <c r="D6" s="136"/>
      <c r="E6" s="137"/>
      <c r="F6" s="138"/>
      <c r="G6" s="138"/>
      <c r="H6" s="138"/>
      <c r="I6" s="138"/>
      <c r="J6" s="139"/>
      <c r="K6" s="48">
        <f>(K7+K11+K16+K19+K21+K23)*0.3*0.83333333</f>
        <v>1.0737499957050001</v>
      </c>
      <c r="L6" s="78"/>
      <c r="M6" s="78"/>
    </row>
    <row r="7" spans="1:13" s="21" customFormat="1">
      <c r="A7" s="140"/>
      <c r="B7" s="140"/>
      <c r="C7" s="19" t="s">
        <v>150</v>
      </c>
      <c r="D7" s="226" t="s">
        <v>397</v>
      </c>
      <c r="E7" s="227"/>
      <c r="F7" s="227"/>
      <c r="G7" s="227"/>
      <c r="H7" s="227"/>
      <c r="I7" s="227"/>
      <c r="J7" s="228"/>
      <c r="K7" s="45">
        <f>(SUM(K8:K10)*1.33)*0.3</f>
        <v>1.9950000000000001</v>
      </c>
      <c r="L7" s="20"/>
      <c r="M7" s="20"/>
    </row>
    <row r="8" spans="1:13" ht="111.75" customHeight="1">
      <c r="A8" s="3"/>
      <c r="B8" s="3"/>
      <c r="C8" s="3"/>
      <c r="D8" s="6" t="s">
        <v>151</v>
      </c>
      <c r="E8" s="7" t="s">
        <v>398</v>
      </c>
      <c r="F8" s="12" t="s">
        <v>154</v>
      </c>
      <c r="G8" s="4" t="s">
        <v>192</v>
      </c>
      <c r="H8" s="7" t="s">
        <v>207</v>
      </c>
      <c r="I8" s="7" t="s">
        <v>55</v>
      </c>
      <c r="J8" s="7" t="s">
        <v>209</v>
      </c>
      <c r="K8" s="44">
        <v>2</v>
      </c>
      <c r="L8" s="7" t="s">
        <v>349</v>
      </c>
      <c r="M8" s="7" t="s">
        <v>350</v>
      </c>
    </row>
    <row r="9" spans="1:13" ht="75.75" customHeight="1">
      <c r="A9" s="3"/>
      <c r="B9" s="3"/>
      <c r="C9" s="3"/>
      <c r="D9" s="6" t="s">
        <v>155</v>
      </c>
      <c r="E9" s="4" t="s">
        <v>399</v>
      </c>
      <c r="F9" s="12" t="s">
        <v>154</v>
      </c>
      <c r="G9" s="4" t="s">
        <v>193</v>
      </c>
      <c r="H9" s="23" t="s">
        <v>101</v>
      </c>
      <c r="I9" s="7" t="s">
        <v>210</v>
      </c>
      <c r="J9" s="7" t="s">
        <v>211</v>
      </c>
      <c r="K9" s="44">
        <v>2</v>
      </c>
      <c r="L9" s="7" t="s">
        <v>280</v>
      </c>
      <c r="M9" s="7" t="s">
        <v>279</v>
      </c>
    </row>
    <row r="10" spans="1:13" ht="148.5" customHeight="1">
      <c r="A10" s="3"/>
      <c r="B10" s="3"/>
      <c r="C10" s="3"/>
      <c r="D10" s="6" t="s">
        <v>156</v>
      </c>
      <c r="E10" s="4" t="s">
        <v>400</v>
      </c>
      <c r="F10" s="12" t="s">
        <v>154</v>
      </c>
      <c r="G10" s="4" t="s">
        <v>141</v>
      </c>
      <c r="H10" s="7" t="s">
        <v>212</v>
      </c>
      <c r="I10" s="7" t="s">
        <v>215</v>
      </c>
      <c r="J10" s="7" t="s">
        <v>216</v>
      </c>
      <c r="K10" s="44">
        <v>1</v>
      </c>
      <c r="L10" s="7" t="s">
        <v>110</v>
      </c>
      <c r="M10" s="7" t="s">
        <v>339</v>
      </c>
    </row>
    <row r="11" spans="1:13">
      <c r="A11" s="19"/>
      <c r="B11" s="19"/>
      <c r="C11" s="19" t="s">
        <v>157</v>
      </c>
      <c r="D11" s="226" t="s">
        <v>401</v>
      </c>
      <c r="E11" s="227"/>
      <c r="F11" s="227"/>
      <c r="G11" s="227"/>
      <c r="H11" s="227"/>
      <c r="I11" s="227"/>
      <c r="J11" s="228"/>
      <c r="K11" s="49">
        <f>(SUM(K12:K15))*0.3</f>
        <v>0.3</v>
      </c>
      <c r="L11" s="7"/>
      <c r="M11" s="7"/>
    </row>
    <row r="12" spans="1:13" ht="78" customHeight="1">
      <c r="A12" s="3"/>
      <c r="B12" s="3"/>
      <c r="C12" s="3"/>
      <c r="D12" s="6" t="s">
        <v>151</v>
      </c>
      <c r="E12" s="4" t="s">
        <v>402</v>
      </c>
      <c r="F12" s="12" t="s">
        <v>154</v>
      </c>
      <c r="G12" s="4" t="s">
        <v>142</v>
      </c>
      <c r="H12" s="7" t="s">
        <v>219</v>
      </c>
      <c r="I12" s="7" t="s">
        <v>217</v>
      </c>
      <c r="J12" s="7" t="s">
        <v>218</v>
      </c>
      <c r="K12" s="44">
        <v>0</v>
      </c>
      <c r="L12" s="7" t="s">
        <v>272</v>
      </c>
      <c r="M12" s="7" t="s">
        <v>339</v>
      </c>
    </row>
    <row r="13" spans="1:13" ht="84">
      <c r="A13" s="3"/>
      <c r="B13" s="3"/>
      <c r="C13" s="3"/>
      <c r="D13" s="6" t="s">
        <v>155</v>
      </c>
      <c r="E13" s="4" t="s">
        <v>403</v>
      </c>
      <c r="F13" s="12" t="s">
        <v>154</v>
      </c>
      <c r="G13" s="4" t="s">
        <v>143</v>
      </c>
      <c r="H13" s="7" t="s">
        <v>56</v>
      </c>
      <c r="I13" s="7" t="s">
        <v>57</v>
      </c>
      <c r="J13" s="7" t="s">
        <v>74</v>
      </c>
      <c r="K13" s="44">
        <v>0</v>
      </c>
      <c r="L13" s="7" t="s">
        <v>272</v>
      </c>
      <c r="M13" s="7" t="s">
        <v>339</v>
      </c>
    </row>
    <row r="14" spans="1:13" ht="90" customHeight="1">
      <c r="A14" s="3"/>
      <c r="B14" s="3"/>
      <c r="C14" s="3"/>
      <c r="D14" s="6" t="s">
        <v>156</v>
      </c>
      <c r="E14" s="4" t="s">
        <v>136</v>
      </c>
      <c r="F14" s="12" t="s">
        <v>154</v>
      </c>
      <c r="G14" s="4" t="s">
        <v>174</v>
      </c>
      <c r="H14" s="7" t="s">
        <v>58</v>
      </c>
      <c r="I14" s="7" t="s">
        <v>59</v>
      </c>
      <c r="J14" s="7" t="s">
        <v>60</v>
      </c>
      <c r="K14" s="44">
        <v>0</v>
      </c>
      <c r="L14" s="7" t="s">
        <v>272</v>
      </c>
      <c r="M14" s="7" t="s">
        <v>339</v>
      </c>
    </row>
    <row r="15" spans="1:13" ht="112.5" customHeight="1">
      <c r="A15" s="3"/>
      <c r="B15" s="3"/>
      <c r="C15" s="3"/>
      <c r="D15" s="6" t="s">
        <v>158</v>
      </c>
      <c r="E15" s="4" t="s">
        <v>404</v>
      </c>
      <c r="F15" s="12" t="s">
        <v>154</v>
      </c>
      <c r="G15" s="4" t="s">
        <v>144</v>
      </c>
      <c r="H15" s="7" t="s">
        <v>62</v>
      </c>
      <c r="I15" s="7" t="s">
        <v>63</v>
      </c>
      <c r="J15" s="7" t="s">
        <v>64</v>
      </c>
      <c r="K15" s="44">
        <v>1</v>
      </c>
      <c r="L15" s="7" t="s">
        <v>262</v>
      </c>
      <c r="M15" s="7" t="s">
        <v>260</v>
      </c>
    </row>
    <row r="16" spans="1:13">
      <c r="A16" s="19"/>
      <c r="B16" s="19"/>
      <c r="C16" s="19" t="s">
        <v>159</v>
      </c>
      <c r="D16" s="226" t="s">
        <v>405</v>
      </c>
      <c r="E16" s="227"/>
      <c r="F16" s="227"/>
      <c r="G16" s="227"/>
      <c r="H16" s="227"/>
      <c r="I16" s="227"/>
      <c r="J16" s="228"/>
      <c r="K16" s="50">
        <f>(SUM(K17:K18)*2)*0.2</f>
        <v>0.4</v>
      </c>
      <c r="L16" s="7"/>
      <c r="M16" s="7"/>
    </row>
    <row r="17" spans="1:13" ht="123.75" customHeight="1">
      <c r="A17" s="3"/>
      <c r="B17" s="3"/>
      <c r="C17" s="3"/>
      <c r="D17" s="6" t="s">
        <v>151</v>
      </c>
      <c r="E17" s="5" t="s">
        <v>406</v>
      </c>
      <c r="F17" s="7" t="s">
        <v>154</v>
      </c>
      <c r="G17" s="4" t="s">
        <v>139</v>
      </c>
      <c r="H17" s="7" t="s">
        <v>65</v>
      </c>
      <c r="I17" s="7" t="s">
        <v>66</v>
      </c>
      <c r="J17" s="7" t="s">
        <v>67</v>
      </c>
      <c r="K17" s="44">
        <v>1</v>
      </c>
      <c r="L17" s="7" t="s">
        <v>283</v>
      </c>
      <c r="M17" s="7" t="s">
        <v>261</v>
      </c>
    </row>
    <row r="18" spans="1:13" ht="54" customHeight="1">
      <c r="A18" s="3"/>
      <c r="B18" s="3"/>
      <c r="C18" s="3"/>
      <c r="D18" s="6" t="s">
        <v>155</v>
      </c>
      <c r="E18" s="5" t="s">
        <v>407</v>
      </c>
      <c r="F18" s="7" t="s">
        <v>154</v>
      </c>
      <c r="G18" s="4" t="s">
        <v>175</v>
      </c>
      <c r="H18" s="7" t="s">
        <v>140</v>
      </c>
      <c r="I18" s="18" t="s">
        <v>201</v>
      </c>
      <c r="J18" s="7" t="s">
        <v>102</v>
      </c>
      <c r="K18" s="44">
        <v>0</v>
      </c>
      <c r="L18" s="7" t="s">
        <v>345</v>
      </c>
      <c r="M18" s="7"/>
    </row>
    <row r="19" spans="1:13" s="21" customFormat="1">
      <c r="A19" s="19"/>
      <c r="B19" s="19"/>
      <c r="C19" s="19" t="s">
        <v>160</v>
      </c>
      <c r="D19" s="226" t="s">
        <v>408</v>
      </c>
      <c r="E19" s="227"/>
      <c r="F19" s="227"/>
      <c r="G19" s="227"/>
      <c r="H19" s="227"/>
      <c r="I19" s="227"/>
      <c r="J19" s="228"/>
      <c r="K19" s="50">
        <f>K20*4*0.2</f>
        <v>1.6</v>
      </c>
      <c r="L19" s="20"/>
      <c r="M19" s="20"/>
    </row>
    <row r="20" spans="1:13" ht="77.25" customHeight="1">
      <c r="A20" s="3"/>
      <c r="B20" s="3"/>
      <c r="C20" s="3"/>
      <c r="D20" s="6" t="s">
        <v>151</v>
      </c>
      <c r="E20" s="4" t="s">
        <v>429</v>
      </c>
      <c r="F20" s="11" t="s">
        <v>154</v>
      </c>
      <c r="G20" s="7" t="s">
        <v>68</v>
      </c>
      <c r="H20" s="7" t="s">
        <v>69</v>
      </c>
      <c r="I20" s="18" t="s">
        <v>223</v>
      </c>
      <c r="J20" s="7" t="s">
        <v>72</v>
      </c>
      <c r="K20" s="44">
        <v>2</v>
      </c>
      <c r="L20" s="7" t="s">
        <v>278</v>
      </c>
      <c r="M20" s="7" t="s">
        <v>261</v>
      </c>
    </row>
    <row r="21" spans="1:13" s="21" customFormat="1">
      <c r="A21" s="19"/>
      <c r="B21" s="19"/>
      <c r="C21" s="19" t="s">
        <v>161</v>
      </c>
      <c r="D21" s="217" t="s">
        <v>409</v>
      </c>
      <c r="E21" s="218"/>
      <c r="F21" s="218"/>
      <c r="G21" s="218"/>
      <c r="H21" s="218"/>
      <c r="I21" s="218"/>
      <c r="J21" s="219"/>
      <c r="K21" s="50">
        <f>K22*4*0.1</f>
        <v>0.8</v>
      </c>
      <c r="L21" s="7"/>
      <c r="M21" s="7"/>
    </row>
    <row r="22" spans="1:13" ht="113.25" customHeight="1">
      <c r="A22" s="3"/>
      <c r="B22" s="3"/>
      <c r="C22" s="3"/>
      <c r="D22" s="6" t="s">
        <v>151</v>
      </c>
      <c r="E22" s="4" t="s">
        <v>410</v>
      </c>
      <c r="F22" s="11" t="s">
        <v>154</v>
      </c>
      <c r="G22" s="7" t="s">
        <v>380</v>
      </c>
      <c r="H22" s="7" t="s">
        <v>381</v>
      </c>
      <c r="I22" s="17" t="s">
        <v>382</v>
      </c>
      <c r="J22" s="7" t="s">
        <v>43</v>
      </c>
      <c r="K22" s="46">
        <v>2</v>
      </c>
      <c r="L22" s="7" t="s">
        <v>275</v>
      </c>
      <c r="M22" s="7" t="s">
        <v>339</v>
      </c>
    </row>
    <row r="23" spans="1:13">
      <c r="A23" s="9"/>
      <c r="B23" s="9"/>
      <c r="C23" s="9" t="s">
        <v>162</v>
      </c>
      <c r="D23" s="217" t="s">
        <v>411</v>
      </c>
      <c r="E23" s="218"/>
      <c r="F23" s="218"/>
      <c r="G23" s="218"/>
      <c r="H23" s="218"/>
      <c r="I23" s="218"/>
      <c r="J23" s="219"/>
      <c r="K23" s="50">
        <f>K24*4*-0.1</f>
        <v>-0.8</v>
      </c>
      <c r="L23" s="7"/>
      <c r="M23" s="7"/>
    </row>
    <row r="24" spans="1:13" ht="112.5" customHeight="1">
      <c r="A24" s="3"/>
      <c r="B24" s="3"/>
      <c r="C24" s="3"/>
      <c r="D24" s="6" t="s">
        <v>151</v>
      </c>
      <c r="E24" s="4" t="s">
        <v>70</v>
      </c>
      <c r="F24" s="11" t="s">
        <v>154</v>
      </c>
      <c r="G24" s="7" t="s">
        <v>202</v>
      </c>
      <c r="H24" s="15" t="s">
        <v>71</v>
      </c>
      <c r="I24" s="7" t="s">
        <v>73</v>
      </c>
      <c r="J24" s="7" t="s">
        <v>412</v>
      </c>
      <c r="K24" s="44">
        <v>2</v>
      </c>
      <c r="L24" s="23" t="s">
        <v>340</v>
      </c>
      <c r="M24" s="23" t="s">
        <v>339</v>
      </c>
    </row>
    <row r="25" spans="1:13" ht="12.75">
      <c r="A25" s="43"/>
      <c r="B25" s="141">
        <v>1.2</v>
      </c>
      <c r="C25" s="229" t="s">
        <v>176</v>
      </c>
      <c r="D25" s="230"/>
      <c r="E25" s="230"/>
      <c r="F25" s="230"/>
      <c r="G25" s="230"/>
      <c r="H25" s="230"/>
      <c r="I25" s="230"/>
      <c r="J25" s="231"/>
      <c r="K25" s="48">
        <f>(K26+K28+K30+K32+K34)*0.4*0.83333333</f>
        <v>2.0439999918240002</v>
      </c>
      <c r="L25" s="14"/>
      <c r="M25" s="14"/>
    </row>
    <row r="26" spans="1:13">
      <c r="A26" s="43"/>
      <c r="B26" s="43"/>
      <c r="C26" s="43" t="s">
        <v>177</v>
      </c>
      <c r="D26" s="223" t="s">
        <v>413</v>
      </c>
      <c r="E26" s="224"/>
      <c r="F26" s="224"/>
      <c r="G26" s="224"/>
      <c r="H26" s="224"/>
      <c r="I26" s="224"/>
      <c r="J26" s="225"/>
      <c r="K26" s="51">
        <f>K27*4*0.2666</f>
        <v>1.0664</v>
      </c>
      <c r="L26" s="7"/>
      <c r="M26" s="7"/>
    </row>
    <row r="27" spans="1:13" ht="171.75" customHeight="1">
      <c r="A27" s="3"/>
      <c r="B27" s="3"/>
      <c r="C27" s="3"/>
      <c r="D27" s="6" t="s">
        <v>151</v>
      </c>
      <c r="E27" s="4" t="s">
        <v>414</v>
      </c>
      <c r="F27" s="11" t="s">
        <v>154</v>
      </c>
      <c r="G27" s="7" t="s">
        <v>145</v>
      </c>
      <c r="H27" s="7" t="s">
        <v>220</v>
      </c>
      <c r="I27" s="7" t="s">
        <v>79</v>
      </c>
      <c r="J27" s="7" t="s">
        <v>78</v>
      </c>
      <c r="K27" s="46">
        <v>1</v>
      </c>
      <c r="L27" s="7" t="s">
        <v>276</v>
      </c>
      <c r="M27" s="23" t="s">
        <v>277</v>
      </c>
    </row>
    <row r="28" spans="1:13">
      <c r="A28" s="43"/>
      <c r="B28" s="43"/>
      <c r="C28" s="43" t="s">
        <v>178</v>
      </c>
      <c r="D28" s="223" t="s">
        <v>415</v>
      </c>
      <c r="E28" s="224"/>
      <c r="F28" s="224"/>
      <c r="G28" s="224"/>
      <c r="H28" s="224"/>
      <c r="I28" s="224"/>
      <c r="J28" s="225"/>
      <c r="K28" s="51">
        <f>K29*4*0.2666</f>
        <v>2.1328</v>
      </c>
      <c r="L28" s="7"/>
      <c r="M28" s="7"/>
    </row>
    <row r="29" spans="1:13" ht="124.5" customHeight="1">
      <c r="A29" s="3"/>
      <c r="B29" s="3"/>
      <c r="C29" s="3"/>
      <c r="D29" s="6" t="s">
        <v>151</v>
      </c>
      <c r="E29" s="7" t="s">
        <v>416</v>
      </c>
      <c r="F29" s="11" t="s">
        <v>154</v>
      </c>
      <c r="G29" s="7" t="s">
        <v>146</v>
      </c>
      <c r="H29" s="7" t="s">
        <v>80</v>
      </c>
      <c r="I29" s="7" t="s">
        <v>81</v>
      </c>
      <c r="J29" s="7" t="s">
        <v>82</v>
      </c>
      <c r="K29" s="44">
        <v>2</v>
      </c>
      <c r="L29" s="23" t="s">
        <v>340</v>
      </c>
      <c r="M29" s="23" t="s">
        <v>339</v>
      </c>
    </row>
    <row r="30" spans="1:13" ht="12.75" customHeight="1">
      <c r="A30" s="43"/>
      <c r="B30" s="43"/>
      <c r="C30" s="43" t="s">
        <v>179</v>
      </c>
      <c r="D30" s="214" t="s">
        <v>417</v>
      </c>
      <c r="E30" s="215"/>
      <c r="F30" s="215"/>
      <c r="G30" s="215"/>
      <c r="H30" s="215"/>
      <c r="I30" s="215"/>
      <c r="J30" s="216"/>
      <c r="K30" s="51">
        <f>K31*4*0.2666</f>
        <v>2.1328</v>
      </c>
      <c r="L30" s="7"/>
      <c r="M30" s="7"/>
    </row>
    <row r="31" spans="1:13" ht="89.25" customHeight="1">
      <c r="A31" s="3"/>
      <c r="B31" s="3"/>
      <c r="C31" s="3"/>
      <c r="D31" s="6" t="s">
        <v>151</v>
      </c>
      <c r="E31" s="4" t="s">
        <v>418</v>
      </c>
      <c r="F31" s="11" t="s">
        <v>154</v>
      </c>
      <c r="G31" s="7" t="s">
        <v>147</v>
      </c>
      <c r="H31" s="7" t="s">
        <v>83</v>
      </c>
      <c r="I31" s="7" t="s">
        <v>84</v>
      </c>
      <c r="J31" s="7" t="s">
        <v>375</v>
      </c>
      <c r="K31" s="44">
        <v>2</v>
      </c>
      <c r="L31" s="7" t="s">
        <v>342</v>
      </c>
      <c r="M31" s="23" t="s">
        <v>339</v>
      </c>
    </row>
    <row r="32" spans="1:13" s="21" customFormat="1">
      <c r="A32" s="43"/>
      <c r="B32" s="43"/>
      <c r="C32" s="43" t="s">
        <v>180</v>
      </c>
      <c r="D32" s="214" t="s">
        <v>419</v>
      </c>
      <c r="E32" s="215"/>
      <c r="F32" s="215"/>
      <c r="G32" s="215"/>
      <c r="H32" s="215"/>
      <c r="I32" s="215"/>
      <c r="J32" s="216"/>
      <c r="K32" s="50">
        <f>K33*4*0.1</f>
        <v>0</v>
      </c>
      <c r="L32" s="20"/>
      <c r="M32" s="20"/>
    </row>
    <row r="33" spans="1:13" ht="87" customHeight="1">
      <c r="A33" s="3"/>
      <c r="B33" s="3"/>
      <c r="C33" s="3"/>
      <c r="D33" s="6" t="s">
        <v>151</v>
      </c>
      <c r="E33" s="7" t="s">
        <v>221</v>
      </c>
      <c r="F33" s="7" t="s">
        <v>154</v>
      </c>
      <c r="G33" s="7" t="s">
        <v>222</v>
      </c>
      <c r="H33" s="7" t="s">
        <v>376</v>
      </c>
      <c r="I33" s="7" t="s">
        <v>377</v>
      </c>
      <c r="J33" s="7" t="s">
        <v>378</v>
      </c>
      <c r="K33" s="44">
        <v>0</v>
      </c>
      <c r="L33" s="7" t="s">
        <v>344</v>
      </c>
      <c r="M33" s="7" t="s">
        <v>343</v>
      </c>
    </row>
    <row r="34" spans="1:13" s="21" customFormat="1">
      <c r="A34" s="19"/>
      <c r="B34" s="19"/>
      <c r="C34" s="19" t="s">
        <v>181</v>
      </c>
      <c r="D34" s="217" t="s">
        <v>420</v>
      </c>
      <c r="E34" s="218"/>
      <c r="F34" s="218"/>
      <c r="G34" s="218"/>
      <c r="H34" s="218"/>
      <c r="I34" s="218"/>
      <c r="J34" s="219"/>
      <c r="K34" s="50">
        <f>K35*4*0.1</f>
        <v>0.8</v>
      </c>
      <c r="L34" s="20"/>
      <c r="M34" s="20"/>
    </row>
    <row r="35" spans="1:13" ht="124.5" customHeight="1">
      <c r="A35" s="3"/>
      <c r="B35" s="3"/>
      <c r="C35" s="3"/>
      <c r="D35" s="6" t="s">
        <v>151</v>
      </c>
      <c r="E35" s="4" t="s">
        <v>421</v>
      </c>
      <c r="F35" s="11" t="s">
        <v>154</v>
      </c>
      <c r="G35" s="7" t="s">
        <v>379</v>
      </c>
      <c r="H35" s="7" t="s">
        <v>383</v>
      </c>
      <c r="I35" s="17" t="s">
        <v>208</v>
      </c>
      <c r="J35" s="7" t="s">
        <v>103</v>
      </c>
      <c r="K35" s="46">
        <v>2</v>
      </c>
      <c r="L35" s="7" t="s">
        <v>274</v>
      </c>
      <c r="M35" s="7" t="s">
        <v>339</v>
      </c>
    </row>
    <row r="36" spans="1:13" ht="12" customHeight="1">
      <c r="A36" s="43"/>
      <c r="B36" s="141">
        <v>1.3</v>
      </c>
      <c r="C36" s="220" t="s">
        <v>182</v>
      </c>
      <c r="D36" s="221"/>
      <c r="E36" s="221"/>
      <c r="F36" s="221"/>
      <c r="G36" s="221"/>
      <c r="H36" s="221"/>
      <c r="I36" s="221"/>
      <c r="J36" s="222"/>
      <c r="K36" s="48">
        <f>(K37+K39+K41+K43+K45)*0.3*0.83333333</f>
        <v>2.2999999907999999</v>
      </c>
      <c r="L36" s="14"/>
      <c r="M36" s="14"/>
    </row>
    <row r="37" spans="1:13">
      <c r="A37" s="43"/>
      <c r="B37" s="43"/>
      <c r="C37" s="43" t="s">
        <v>183</v>
      </c>
      <c r="D37" s="223" t="s">
        <v>422</v>
      </c>
      <c r="E37" s="224"/>
      <c r="F37" s="224"/>
      <c r="G37" s="224"/>
      <c r="H37" s="224"/>
      <c r="I37" s="224"/>
      <c r="J37" s="225"/>
      <c r="K37" s="50">
        <f>K38*4*0.6</f>
        <v>7.1999999999999993</v>
      </c>
      <c r="L37" s="7"/>
      <c r="M37" s="7"/>
    </row>
    <row r="38" spans="1:13" ht="135.75" customHeight="1">
      <c r="A38" s="3"/>
      <c r="B38" s="3"/>
      <c r="C38" s="3"/>
      <c r="D38" s="6" t="s">
        <v>151</v>
      </c>
      <c r="E38" s="7" t="s">
        <v>423</v>
      </c>
      <c r="F38" s="11" t="s">
        <v>154</v>
      </c>
      <c r="G38" s="7" t="s">
        <v>145</v>
      </c>
      <c r="H38" s="7" t="s">
        <v>44</v>
      </c>
      <c r="I38" s="7" t="s">
        <v>45</v>
      </c>
      <c r="J38" s="7" t="s">
        <v>46</v>
      </c>
      <c r="K38" s="44">
        <v>3</v>
      </c>
      <c r="L38" s="7" t="s">
        <v>266</v>
      </c>
      <c r="M38" s="23" t="s">
        <v>341</v>
      </c>
    </row>
    <row r="39" spans="1:13" ht="12.75" customHeight="1">
      <c r="A39" s="43"/>
      <c r="B39" s="43"/>
      <c r="C39" s="43" t="s">
        <v>184</v>
      </c>
      <c r="D39" s="214" t="s">
        <v>424</v>
      </c>
      <c r="E39" s="215"/>
      <c r="F39" s="215"/>
      <c r="G39" s="215"/>
      <c r="H39" s="215"/>
      <c r="I39" s="215"/>
      <c r="J39" s="216"/>
      <c r="K39" s="50">
        <f>K40*4*0.3</f>
        <v>1.2</v>
      </c>
      <c r="L39" s="7"/>
      <c r="M39" s="7"/>
    </row>
    <row r="40" spans="1:13" ht="101.25" customHeight="1">
      <c r="A40" s="3"/>
      <c r="B40" s="3"/>
      <c r="C40" s="3"/>
      <c r="D40" s="16" t="s">
        <v>151</v>
      </c>
      <c r="E40" s="7" t="s">
        <v>204</v>
      </c>
      <c r="F40" s="11" t="s">
        <v>154</v>
      </c>
      <c r="G40" s="7" t="s">
        <v>138</v>
      </c>
      <c r="H40" s="7" t="s">
        <v>47</v>
      </c>
      <c r="I40" s="7" t="s">
        <v>48</v>
      </c>
      <c r="J40" s="7" t="s">
        <v>49</v>
      </c>
      <c r="K40" s="44">
        <v>1</v>
      </c>
      <c r="L40" s="7" t="s">
        <v>271</v>
      </c>
      <c r="M40" s="23" t="s">
        <v>341</v>
      </c>
    </row>
    <row r="41" spans="1:13" ht="12.75" customHeight="1">
      <c r="A41" s="43"/>
      <c r="B41" s="43"/>
      <c r="C41" s="43" t="s">
        <v>185</v>
      </c>
      <c r="D41" s="214" t="s">
        <v>425</v>
      </c>
      <c r="E41" s="215"/>
      <c r="F41" s="215"/>
      <c r="G41" s="215"/>
      <c r="H41" s="215"/>
      <c r="I41" s="215"/>
      <c r="J41" s="216"/>
      <c r="K41" s="50">
        <f>K42*4*-0.1</f>
        <v>-0.4</v>
      </c>
      <c r="L41" s="7"/>
      <c r="M41" s="7"/>
    </row>
    <row r="42" spans="1:13" ht="66.75" customHeight="1">
      <c r="A42" s="3"/>
      <c r="B42" s="3"/>
      <c r="C42" s="3"/>
      <c r="D42" s="16" t="s">
        <v>151</v>
      </c>
      <c r="E42" s="7" t="s">
        <v>205</v>
      </c>
      <c r="F42" s="11" t="s">
        <v>154</v>
      </c>
      <c r="G42" s="7" t="s">
        <v>138</v>
      </c>
      <c r="H42" s="7" t="s">
        <v>137</v>
      </c>
      <c r="I42" s="17" t="s">
        <v>50</v>
      </c>
      <c r="J42" s="7" t="s">
        <v>51</v>
      </c>
      <c r="K42" s="44">
        <v>1</v>
      </c>
      <c r="L42" s="7" t="s">
        <v>352</v>
      </c>
      <c r="M42" s="7" t="s">
        <v>284</v>
      </c>
    </row>
    <row r="43" spans="1:13" s="21" customFormat="1" ht="12.75" customHeight="1">
      <c r="A43" s="43"/>
      <c r="B43" s="43"/>
      <c r="C43" s="43" t="s">
        <v>186</v>
      </c>
      <c r="D43" s="214" t="s">
        <v>426</v>
      </c>
      <c r="E43" s="215"/>
      <c r="F43" s="215"/>
      <c r="G43" s="215"/>
      <c r="H43" s="215"/>
      <c r="I43" s="215"/>
      <c r="J43" s="216"/>
      <c r="K43" s="50">
        <f>K44*4*0.1</f>
        <v>0.4</v>
      </c>
      <c r="L43" s="20"/>
      <c r="M43" s="20"/>
    </row>
    <row r="44" spans="1:13" ht="64.5" customHeight="1">
      <c r="A44" s="3"/>
      <c r="B44" s="3"/>
      <c r="C44" s="3"/>
      <c r="D44" s="16" t="s">
        <v>151</v>
      </c>
      <c r="E44" s="7" t="s">
        <v>206</v>
      </c>
      <c r="F44" s="11" t="s">
        <v>154</v>
      </c>
      <c r="G44" s="7" t="s">
        <v>138</v>
      </c>
      <c r="H44" s="7" t="s">
        <v>100</v>
      </c>
      <c r="I44" s="17" t="s">
        <v>52</v>
      </c>
      <c r="J44" s="7" t="s">
        <v>53</v>
      </c>
      <c r="K44" s="44">
        <v>1</v>
      </c>
      <c r="L44" s="7" t="s">
        <v>121</v>
      </c>
      <c r="M44" s="7" t="s">
        <v>350</v>
      </c>
    </row>
    <row r="45" spans="1:13" s="21" customFormat="1">
      <c r="A45" s="19"/>
      <c r="B45" s="19"/>
      <c r="C45" s="19" t="s">
        <v>187</v>
      </c>
      <c r="D45" s="217" t="s">
        <v>427</v>
      </c>
      <c r="E45" s="218"/>
      <c r="F45" s="218"/>
      <c r="G45" s="218"/>
      <c r="H45" s="218"/>
      <c r="I45" s="218"/>
      <c r="J45" s="219"/>
      <c r="K45" s="50">
        <f>K46*4*0.1</f>
        <v>0.8</v>
      </c>
      <c r="L45" s="110"/>
      <c r="M45" s="110"/>
    </row>
    <row r="46" spans="1:13" ht="126" customHeight="1">
      <c r="A46" s="3"/>
      <c r="B46" s="3"/>
      <c r="C46" s="3"/>
      <c r="D46" s="6" t="s">
        <v>151</v>
      </c>
      <c r="E46" s="4" t="s">
        <v>428</v>
      </c>
      <c r="F46" s="11" t="s">
        <v>154</v>
      </c>
      <c r="G46" s="7" t="s">
        <v>224</v>
      </c>
      <c r="H46" s="7" t="s">
        <v>54</v>
      </c>
      <c r="I46" s="7" t="s">
        <v>361</v>
      </c>
      <c r="J46" s="7" t="s">
        <v>104</v>
      </c>
      <c r="K46" s="46">
        <v>2</v>
      </c>
      <c r="L46" s="7" t="s">
        <v>273</v>
      </c>
      <c r="M46" s="7" t="s">
        <v>339</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F3:J3"/>
    <mergeCell ref="A3:E4"/>
    <mergeCell ref="D7:J7"/>
    <mergeCell ref="D11:J11"/>
    <mergeCell ref="D28:J28"/>
    <mergeCell ref="D30:J30"/>
    <mergeCell ref="D16:J16"/>
    <mergeCell ref="D19:J19"/>
    <mergeCell ref="D21:J21"/>
    <mergeCell ref="D23:J23"/>
    <mergeCell ref="C25:J25"/>
    <mergeCell ref="D26:J26"/>
    <mergeCell ref="D32:J32"/>
    <mergeCell ref="D34:J34"/>
    <mergeCell ref="C36:J36"/>
    <mergeCell ref="D45:J45"/>
    <mergeCell ref="D37:J37"/>
    <mergeCell ref="D39:J39"/>
    <mergeCell ref="D41:J41"/>
    <mergeCell ref="D43:J43"/>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I29" sqref="I29"/>
    </sheetView>
  </sheetViews>
  <sheetFormatPr defaultRowHeight="12.75"/>
  <cols>
    <col min="1" max="1" width="3.7109375" style="143" customWidth="1"/>
    <col min="2" max="2" width="3.7109375" style="142" customWidth="1"/>
    <col min="3" max="3" width="5" style="143" customWidth="1"/>
    <col min="4" max="4" width="3.5703125" style="142" customWidth="1"/>
    <col min="5" max="5" width="21.7109375" style="144" customWidth="1"/>
    <col min="6" max="6" width="12.7109375" style="145" customWidth="1"/>
    <col min="7" max="7" width="21.42578125" style="145" customWidth="1"/>
    <col min="8" max="8" width="24.5703125" style="145" customWidth="1"/>
    <col min="9" max="9" width="22.42578125" style="145" customWidth="1"/>
    <col min="10" max="10" width="27.140625" style="145" customWidth="1"/>
    <col min="11" max="11" width="10" style="47" bestFit="1" customWidth="1"/>
    <col min="12" max="12" width="25.7109375" style="10" customWidth="1"/>
    <col min="13" max="13" width="19.42578125" style="10" customWidth="1"/>
  </cols>
  <sheetData>
    <row r="1" spans="1:13" s="71" customFormat="1" ht="15.75">
      <c r="A1" s="109" t="s">
        <v>338</v>
      </c>
      <c r="B1" s="142"/>
      <c r="C1" s="143"/>
      <c r="D1" s="142"/>
      <c r="E1" s="144"/>
      <c r="F1" s="145"/>
      <c r="G1" s="145"/>
      <c r="H1" s="145"/>
      <c r="I1" s="145"/>
      <c r="J1" s="145"/>
      <c r="K1" s="69"/>
      <c r="M1" s="74"/>
    </row>
    <row r="2" spans="1:13" s="71" customFormat="1" ht="15.75">
      <c r="A2" s="143"/>
      <c r="B2" s="142"/>
      <c r="C2" s="143"/>
      <c r="D2" s="142"/>
      <c r="E2" s="144"/>
      <c r="F2" s="145"/>
      <c r="G2" s="145"/>
      <c r="H2" s="145"/>
      <c r="I2" s="145"/>
      <c r="J2" s="145"/>
      <c r="K2" s="69"/>
      <c r="L2" s="73"/>
      <c r="M2" s="74"/>
    </row>
    <row r="3" spans="1:13" s="21" customFormat="1" ht="15.75" customHeight="1">
      <c r="A3" s="256" t="s">
        <v>152</v>
      </c>
      <c r="B3" s="257"/>
      <c r="C3" s="257"/>
      <c r="D3" s="257"/>
      <c r="E3" s="258"/>
      <c r="F3" s="262" t="s">
        <v>153</v>
      </c>
      <c r="G3" s="263"/>
      <c r="H3" s="263"/>
      <c r="I3" s="263"/>
      <c r="J3" s="264"/>
      <c r="K3" s="56"/>
      <c r="L3" s="57"/>
      <c r="M3" s="57"/>
    </row>
    <row r="4" spans="1:13" s="21" customFormat="1" ht="24" customHeight="1" thickBot="1">
      <c r="A4" s="259"/>
      <c r="B4" s="260"/>
      <c r="C4" s="260"/>
      <c r="D4" s="260"/>
      <c r="E4" s="261"/>
      <c r="F4" s="146" t="s">
        <v>200</v>
      </c>
      <c r="G4" s="146" t="s">
        <v>203</v>
      </c>
      <c r="H4" s="146" t="s">
        <v>197</v>
      </c>
      <c r="I4" s="146" t="s">
        <v>198</v>
      </c>
      <c r="J4" s="147" t="s">
        <v>199</v>
      </c>
      <c r="K4" s="54" t="s">
        <v>194</v>
      </c>
      <c r="L4" s="54" t="s">
        <v>195</v>
      </c>
      <c r="M4" s="54" t="s">
        <v>196</v>
      </c>
    </row>
    <row r="5" spans="1:13" s="92" customFormat="1" ht="16.5" customHeight="1" thickTop="1">
      <c r="A5" s="148">
        <v>2</v>
      </c>
      <c r="B5" s="267" t="s">
        <v>163</v>
      </c>
      <c r="C5" s="268"/>
      <c r="D5" s="268"/>
      <c r="E5" s="268"/>
      <c r="F5" s="268"/>
      <c r="G5" s="268"/>
      <c r="H5" s="268"/>
      <c r="I5" s="268"/>
      <c r="J5" s="269"/>
      <c r="K5" s="168">
        <f>(K6+K13+K15+K28+K30)</f>
        <v>6.4123415827673007</v>
      </c>
      <c r="L5" s="169"/>
      <c r="M5" s="169"/>
    </row>
    <row r="6" spans="1:13" s="92" customFormat="1">
      <c r="A6" s="149"/>
      <c r="B6" s="150">
        <v>2.1</v>
      </c>
      <c r="C6" s="244" t="s">
        <v>164</v>
      </c>
      <c r="D6" s="245"/>
      <c r="E6" s="245"/>
      <c r="F6" s="245"/>
      <c r="G6" s="245"/>
      <c r="H6" s="245"/>
      <c r="I6" s="245"/>
      <c r="J6" s="246"/>
      <c r="K6" s="48">
        <f>((K8+K10+K12)*1.33)*0.25*0.83333333</f>
        <v>1.3854166611250001</v>
      </c>
      <c r="L6" s="94"/>
      <c r="M6" s="94"/>
    </row>
    <row r="7" spans="1:13" s="21" customFormat="1" ht="12">
      <c r="A7" s="151"/>
      <c r="B7" s="152"/>
      <c r="C7" s="151" t="s">
        <v>165</v>
      </c>
      <c r="D7" s="247" t="s">
        <v>430</v>
      </c>
      <c r="E7" s="248"/>
      <c r="F7" s="248"/>
      <c r="G7" s="248"/>
      <c r="H7" s="248"/>
      <c r="I7" s="248"/>
      <c r="J7" s="249"/>
      <c r="K7" s="43"/>
      <c r="L7" s="95"/>
      <c r="M7" s="95"/>
    </row>
    <row r="8" spans="1:13" s="2" customFormat="1" ht="96.75" customHeight="1">
      <c r="A8" s="153"/>
      <c r="B8" s="154"/>
      <c r="C8" s="153"/>
      <c r="D8" s="154" t="s">
        <v>151</v>
      </c>
      <c r="E8" s="155" t="s">
        <v>431</v>
      </c>
      <c r="F8" s="156" t="s">
        <v>154</v>
      </c>
      <c r="G8" s="23" t="s">
        <v>362</v>
      </c>
      <c r="H8" s="23" t="s">
        <v>213</v>
      </c>
      <c r="I8" s="23" t="s">
        <v>363</v>
      </c>
      <c r="J8" s="23" t="s">
        <v>364</v>
      </c>
      <c r="K8" s="44">
        <v>2</v>
      </c>
      <c r="L8" s="4" t="s">
        <v>346</v>
      </c>
      <c r="M8" s="4" t="s">
        <v>339</v>
      </c>
    </row>
    <row r="9" spans="1:13" s="2" customFormat="1" ht="12">
      <c r="A9" s="157"/>
      <c r="B9" s="158"/>
      <c r="C9" s="157" t="s">
        <v>166</v>
      </c>
      <c r="D9" s="250" t="s">
        <v>0</v>
      </c>
      <c r="E9" s="251"/>
      <c r="F9" s="251"/>
      <c r="G9" s="251"/>
      <c r="H9" s="251"/>
      <c r="I9" s="251"/>
      <c r="J9" s="252"/>
      <c r="K9" s="44"/>
      <c r="L9" s="4"/>
      <c r="M9" s="4"/>
    </row>
    <row r="10" spans="1:13" s="2" customFormat="1" ht="126.75" customHeight="1">
      <c r="A10" s="153"/>
      <c r="B10" s="154"/>
      <c r="C10" s="153"/>
      <c r="D10" s="154" t="s">
        <v>151</v>
      </c>
      <c r="E10" s="155" t="s">
        <v>1</v>
      </c>
      <c r="F10" s="23" t="s">
        <v>154</v>
      </c>
      <c r="G10" s="23" t="s">
        <v>133</v>
      </c>
      <c r="H10" s="23" t="s">
        <v>134</v>
      </c>
      <c r="I10" s="23" t="s">
        <v>75</v>
      </c>
      <c r="J10" s="23" t="s">
        <v>135</v>
      </c>
      <c r="K10" s="44">
        <v>1</v>
      </c>
      <c r="L10" s="4" t="s">
        <v>346</v>
      </c>
      <c r="M10" s="4" t="s">
        <v>339</v>
      </c>
    </row>
    <row r="11" spans="1:13" s="2" customFormat="1" ht="12">
      <c r="A11" s="157"/>
      <c r="B11" s="158"/>
      <c r="C11" s="157" t="s">
        <v>167</v>
      </c>
      <c r="D11" s="250" t="s">
        <v>2</v>
      </c>
      <c r="E11" s="251"/>
      <c r="F11" s="251"/>
      <c r="G11" s="251"/>
      <c r="H11" s="251"/>
      <c r="I11" s="251"/>
      <c r="J11" s="252"/>
      <c r="K11" s="44"/>
      <c r="L11" s="4"/>
      <c r="M11" s="4"/>
    </row>
    <row r="12" spans="1:13" s="2" customFormat="1" ht="139.5" customHeight="1">
      <c r="A12" s="153"/>
      <c r="B12" s="154"/>
      <c r="C12" s="153"/>
      <c r="D12" s="154" t="s">
        <v>151</v>
      </c>
      <c r="E12" s="155" t="s">
        <v>3</v>
      </c>
      <c r="F12" s="23" t="s">
        <v>154</v>
      </c>
      <c r="G12" s="23" t="s">
        <v>122</v>
      </c>
      <c r="H12" s="23" t="s">
        <v>4</v>
      </c>
      <c r="I12" s="23" t="s">
        <v>5</v>
      </c>
      <c r="J12" s="23" t="s">
        <v>6</v>
      </c>
      <c r="K12" s="44">
        <v>2</v>
      </c>
      <c r="L12" s="4" t="s">
        <v>282</v>
      </c>
      <c r="M12" s="4" t="s">
        <v>281</v>
      </c>
    </row>
    <row r="13" spans="1:13" s="21" customFormat="1">
      <c r="A13" s="157"/>
      <c r="B13" s="150">
        <v>2.2000000000000002</v>
      </c>
      <c r="C13" s="244" t="s">
        <v>168</v>
      </c>
      <c r="D13" s="245"/>
      <c r="E13" s="245"/>
      <c r="F13" s="245"/>
      <c r="G13" s="245"/>
      <c r="H13" s="245"/>
      <c r="I13" s="245"/>
      <c r="J13" s="246"/>
      <c r="K13" s="48">
        <f>K14*0.83333333</f>
        <v>2.4999999900000001</v>
      </c>
      <c r="L13" s="93"/>
      <c r="M13" s="94"/>
    </row>
    <row r="14" spans="1:13" s="2" customFormat="1" ht="67.5" customHeight="1">
      <c r="A14" s="153"/>
      <c r="B14" s="154"/>
      <c r="C14" s="159" t="s">
        <v>173</v>
      </c>
      <c r="D14" s="265" t="s">
        <v>7</v>
      </c>
      <c r="E14" s="266"/>
      <c r="F14" s="23" t="s">
        <v>154</v>
      </c>
      <c r="G14" s="23" t="s">
        <v>365</v>
      </c>
      <c r="H14" s="23" t="s">
        <v>366</v>
      </c>
      <c r="I14" s="23" t="s">
        <v>367</v>
      </c>
      <c r="J14" s="23" t="s">
        <v>368</v>
      </c>
      <c r="K14" s="44">
        <v>3</v>
      </c>
      <c r="L14" s="4" t="s">
        <v>263</v>
      </c>
      <c r="M14" s="4" t="s">
        <v>339</v>
      </c>
    </row>
    <row r="15" spans="1:13" s="2" customFormat="1" ht="12" customHeight="1">
      <c r="A15" s="157"/>
      <c r="B15" s="150">
        <v>2.2999999999999998</v>
      </c>
      <c r="C15" s="244" t="s">
        <v>169</v>
      </c>
      <c r="D15" s="245"/>
      <c r="E15" s="245"/>
      <c r="F15" s="245"/>
      <c r="G15" s="245"/>
      <c r="H15" s="245"/>
      <c r="I15" s="245"/>
      <c r="J15" s="246"/>
      <c r="K15" s="48">
        <f>(K16+K18+K24)*0.25*0.83333333</f>
        <v>1.3602582696423002</v>
      </c>
      <c r="L15" s="41"/>
      <c r="M15" s="41"/>
    </row>
    <row r="16" spans="1:13" s="2" customFormat="1" ht="12" customHeight="1">
      <c r="A16" s="157"/>
      <c r="B16" s="158"/>
      <c r="C16" s="157" t="s">
        <v>330</v>
      </c>
      <c r="D16" s="250" t="s">
        <v>8</v>
      </c>
      <c r="E16" s="251"/>
      <c r="F16" s="251"/>
      <c r="G16" s="251"/>
      <c r="H16" s="251"/>
      <c r="I16" s="251"/>
      <c r="J16" s="252"/>
      <c r="K16" s="45">
        <f>K17*4*0.13333</f>
        <v>1.06664</v>
      </c>
      <c r="L16" s="4"/>
      <c r="M16" s="4"/>
    </row>
    <row r="17" spans="1:13" s="2" customFormat="1" ht="52.5" customHeight="1">
      <c r="A17" s="153"/>
      <c r="B17" s="154"/>
      <c r="C17" s="153"/>
      <c r="D17" s="154" t="s">
        <v>151</v>
      </c>
      <c r="E17" s="155" t="s">
        <v>188</v>
      </c>
      <c r="F17" s="23" t="s">
        <v>154</v>
      </c>
      <c r="G17" s="23" t="s">
        <v>9</v>
      </c>
      <c r="H17" s="23" t="s">
        <v>10</v>
      </c>
      <c r="I17" s="23" t="s">
        <v>11</v>
      </c>
      <c r="J17" s="23" t="s">
        <v>12</v>
      </c>
      <c r="K17" s="44">
        <v>2</v>
      </c>
      <c r="L17" s="4" t="s">
        <v>120</v>
      </c>
      <c r="M17" s="4" t="s">
        <v>350</v>
      </c>
    </row>
    <row r="18" spans="1:13" s="2" customFormat="1" ht="12" customHeight="1">
      <c r="A18" s="157"/>
      <c r="B18" s="158"/>
      <c r="C18" s="157" t="s">
        <v>331</v>
      </c>
      <c r="D18" s="250" t="s">
        <v>13</v>
      </c>
      <c r="E18" s="251"/>
      <c r="F18" s="251"/>
      <c r="G18" s="251"/>
      <c r="H18" s="251"/>
      <c r="I18" s="251"/>
      <c r="J18" s="252"/>
      <c r="K18" s="45">
        <f>((K19*2)+(K20*0.5)+(K21*0.5)+(K22*2)+(K23))*0.6666666*0.466</f>
        <v>2.7959997204000002</v>
      </c>
      <c r="L18" s="4"/>
      <c r="M18" s="4"/>
    </row>
    <row r="19" spans="1:13" s="2" customFormat="1" ht="23.25" customHeight="1">
      <c r="A19" s="153"/>
      <c r="B19" s="154"/>
      <c r="C19" s="153"/>
      <c r="D19" s="154" t="s">
        <v>151</v>
      </c>
      <c r="E19" s="155" t="s">
        <v>14</v>
      </c>
      <c r="F19" s="23" t="s">
        <v>154</v>
      </c>
      <c r="G19" s="23" t="s">
        <v>189</v>
      </c>
      <c r="H19" s="23" t="s">
        <v>123</v>
      </c>
      <c r="I19" s="23" t="s">
        <v>124</v>
      </c>
      <c r="J19" s="23" t="s">
        <v>125</v>
      </c>
      <c r="K19" s="44">
        <v>1</v>
      </c>
      <c r="L19" s="4" t="s">
        <v>264</v>
      </c>
      <c r="M19" s="4" t="s">
        <v>339</v>
      </c>
    </row>
    <row r="20" spans="1:13" s="8" customFormat="1" ht="41.25" customHeight="1">
      <c r="A20" s="160"/>
      <c r="B20" s="161"/>
      <c r="C20" s="160"/>
      <c r="D20" s="161" t="s">
        <v>155</v>
      </c>
      <c r="E20" s="162" t="s">
        <v>85</v>
      </c>
      <c r="F20" s="163" t="s">
        <v>154</v>
      </c>
      <c r="G20" s="163" t="s">
        <v>90</v>
      </c>
      <c r="H20" s="163" t="s">
        <v>89</v>
      </c>
      <c r="I20" s="163" t="s">
        <v>88</v>
      </c>
      <c r="J20" s="163" t="s">
        <v>126</v>
      </c>
      <c r="K20" s="46">
        <v>3</v>
      </c>
      <c r="L20" s="22" t="s">
        <v>229</v>
      </c>
      <c r="M20" s="22" t="s">
        <v>341</v>
      </c>
    </row>
    <row r="21" spans="1:13" s="2" customFormat="1" ht="51.75" customHeight="1">
      <c r="A21" s="153"/>
      <c r="B21" s="154"/>
      <c r="C21" s="153"/>
      <c r="D21" s="154" t="s">
        <v>170</v>
      </c>
      <c r="E21" s="155" t="s">
        <v>86</v>
      </c>
      <c r="F21" s="23" t="s">
        <v>154</v>
      </c>
      <c r="G21" s="23" t="s">
        <v>189</v>
      </c>
      <c r="H21" s="164"/>
      <c r="I21" s="23"/>
      <c r="J21" s="23" t="s">
        <v>190</v>
      </c>
      <c r="K21" s="44">
        <v>3</v>
      </c>
      <c r="L21" s="22" t="s">
        <v>269</v>
      </c>
      <c r="M21" s="22" t="s">
        <v>339</v>
      </c>
    </row>
    <row r="22" spans="1:13" s="2" customFormat="1" ht="48">
      <c r="A22" s="153"/>
      <c r="B22" s="154"/>
      <c r="C22" s="153"/>
      <c r="D22" s="154" t="s">
        <v>158</v>
      </c>
      <c r="E22" s="155" t="s">
        <v>87</v>
      </c>
      <c r="F22" s="23" t="s">
        <v>154</v>
      </c>
      <c r="G22" s="23" t="s">
        <v>127</v>
      </c>
      <c r="H22" s="23" t="s">
        <v>128</v>
      </c>
      <c r="I22" s="23" t="s">
        <v>129</v>
      </c>
      <c r="J22" s="23" t="s">
        <v>76</v>
      </c>
      <c r="K22" s="44">
        <v>2</v>
      </c>
      <c r="L22" s="22" t="s">
        <v>267</v>
      </c>
      <c r="M22" s="4" t="s">
        <v>339</v>
      </c>
    </row>
    <row r="23" spans="1:13" s="2" customFormat="1" ht="37.5" customHeight="1">
      <c r="A23" s="153"/>
      <c r="B23" s="154"/>
      <c r="C23" s="153"/>
      <c r="D23" s="154" t="s">
        <v>171</v>
      </c>
      <c r="E23" s="155" t="s">
        <v>91</v>
      </c>
      <c r="F23" s="165" t="s">
        <v>154</v>
      </c>
      <c r="G23" s="23" t="s">
        <v>189</v>
      </c>
      <c r="H23" s="164"/>
      <c r="I23" s="23"/>
      <c r="J23" s="23" t="s">
        <v>190</v>
      </c>
      <c r="K23" s="44">
        <v>0</v>
      </c>
      <c r="L23" s="22" t="s">
        <v>345</v>
      </c>
      <c r="M23" s="4"/>
    </row>
    <row r="24" spans="1:13" s="2" customFormat="1" ht="12">
      <c r="A24" s="157"/>
      <c r="B24" s="158"/>
      <c r="C24" s="157" t="s">
        <v>332</v>
      </c>
      <c r="D24" s="253" t="s">
        <v>15</v>
      </c>
      <c r="E24" s="254"/>
      <c r="F24" s="254"/>
      <c r="G24" s="254"/>
      <c r="H24" s="254"/>
      <c r="I24" s="254"/>
      <c r="J24" s="255"/>
      <c r="K24" s="45">
        <f>(K25+K26+K27)*1.3333*0.4</f>
        <v>2.6665999999999999</v>
      </c>
      <c r="L24" s="4"/>
      <c r="M24" s="4"/>
    </row>
    <row r="25" spans="1:13" s="2" customFormat="1" ht="60">
      <c r="A25" s="153"/>
      <c r="B25" s="154"/>
      <c r="C25" s="153"/>
      <c r="D25" s="154" t="s">
        <v>151</v>
      </c>
      <c r="E25" s="155" t="s">
        <v>92</v>
      </c>
      <c r="F25" s="23" t="s">
        <v>154</v>
      </c>
      <c r="G25" s="23" t="s">
        <v>189</v>
      </c>
      <c r="H25" s="166" t="s">
        <v>130</v>
      </c>
      <c r="I25" s="23" t="s">
        <v>93</v>
      </c>
      <c r="J25" s="23" t="s">
        <v>369</v>
      </c>
      <c r="K25" s="44">
        <v>0</v>
      </c>
      <c r="L25" s="4" t="s">
        <v>270</v>
      </c>
      <c r="M25" s="22" t="s">
        <v>339</v>
      </c>
    </row>
    <row r="26" spans="1:13" s="2" customFormat="1" ht="29.25" customHeight="1">
      <c r="A26" s="153"/>
      <c r="B26" s="154"/>
      <c r="C26" s="153"/>
      <c r="D26" s="154" t="s">
        <v>155</v>
      </c>
      <c r="E26" s="155" t="s">
        <v>172</v>
      </c>
      <c r="F26" s="23" t="s">
        <v>154</v>
      </c>
      <c r="G26" s="23" t="s">
        <v>189</v>
      </c>
      <c r="H26" s="206" t="s">
        <v>130</v>
      </c>
      <c r="I26" s="23" t="s">
        <v>93</v>
      </c>
      <c r="J26" s="23" t="s">
        <v>369</v>
      </c>
      <c r="K26" s="44">
        <v>2</v>
      </c>
      <c r="L26" s="4" t="s">
        <v>347</v>
      </c>
      <c r="M26" s="22" t="s">
        <v>348</v>
      </c>
    </row>
    <row r="27" spans="1:13" s="2" customFormat="1" ht="42" customHeight="1">
      <c r="A27" s="153"/>
      <c r="B27" s="154"/>
      <c r="C27" s="153"/>
      <c r="D27" s="154" t="s">
        <v>170</v>
      </c>
      <c r="E27" s="155" t="s">
        <v>94</v>
      </c>
      <c r="F27" s="23" t="s">
        <v>154</v>
      </c>
      <c r="G27" s="23" t="s">
        <v>189</v>
      </c>
      <c r="H27" s="166" t="s">
        <v>95</v>
      </c>
      <c r="I27" s="23" t="s">
        <v>96</v>
      </c>
      <c r="J27" s="23" t="s">
        <v>97</v>
      </c>
      <c r="K27" s="44">
        <v>3</v>
      </c>
      <c r="L27" s="4" t="s">
        <v>268</v>
      </c>
      <c r="M27" s="22" t="s">
        <v>339</v>
      </c>
    </row>
    <row r="28" spans="1:13" s="1" customFormat="1">
      <c r="A28" s="167"/>
      <c r="B28" s="150">
        <v>2.4</v>
      </c>
      <c r="C28" s="241" t="s">
        <v>98</v>
      </c>
      <c r="D28" s="242"/>
      <c r="E28" s="242"/>
      <c r="F28" s="242"/>
      <c r="G28" s="242"/>
      <c r="H28" s="242"/>
      <c r="I28" s="242"/>
      <c r="J28" s="243"/>
      <c r="K28" s="209">
        <f>K29*4*0.1*0.83333333</f>
        <v>0.66666666400000008</v>
      </c>
      <c r="L28" s="42"/>
      <c r="M28" s="42"/>
    </row>
    <row r="29" spans="1:13" s="2" customFormat="1" ht="100.5" customHeight="1">
      <c r="A29" s="153"/>
      <c r="B29" s="154"/>
      <c r="C29" s="153"/>
      <c r="D29" s="154" t="s">
        <v>151</v>
      </c>
      <c r="E29" s="155" t="s">
        <v>373</v>
      </c>
      <c r="F29" s="23" t="s">
        <v>154</v>
      </c>
      <c r="G29" s="23" t="s">
        <v>131</v>
      </c>
      <c r="H29" s="23" t="s">
        <v>191</v>
      </c>
      <c r="I29" s="23" t="s">
        <v>132</v>
      </c>
      <c r="J29" s="23" t="s">
        <v>370</v>
      </c>
      <c r="K29" s="44">
        <v>2</v>
      </c>
      <c r="L29" s="4" t="s">
        <v>265</v>
      </c>
      <c r="M29" s="4" t="s">
        <v>351</v>
      </c>
    </row>
    <row r="30" spans="1:13" s="1" customFormat="1">
      <c r="A30" s="167"/>
      <c r="B30" s="150">
        <v>2.5</v>
      </c>
      <c r="C30" s="241" t="s">
        <v>99</v>
      </c>
      <c r="D30" s="242"/>
      <c r="E30" s="242"/>
      <c r="F30" s="242"/>
      <c r="G30" s="242"/>
      <c r="H30" s="242"/>
      <c r="I30" s="242"/>
      <c r="J30" s="243"/>
      <c r="K30" s="210">
        <f>K31*4*0.15*0.83333333</f>
        <v>0.49999999799999995</v>
      </c>
      <c r="L30" s="42"/>
      <c r="M30" s="42"/>
    </row>
    <row r="31" spans="1:13" s="2" customFormat="1" ht="132.75" customHeight="1">
      <c r="A31" s="153"/>
      <c r="B31" s="154"/>
      <c r="C31" s="153"/>
      <c r="D31" s="154" t="s">
        <v>151</v>
      </c>
      <c r="E31" s="155" t="s">
        <v>374</v>
      </c>
      <c r="F31" s="23" t="s">
        <v>154</v>
      </c>
      <c r="G31" s="23" t="s">
        <v>371</v>
      </c>
      <c r="H31" s="23" t="s">
        <v>225</v>
      </c>
      <c r="I31" s="23" t="s">
        <v>372</v>
      </c>
      <c r="J31" s="23" t="s">
        <v>16</v>
      </c>
      <c r="K31" s="44">
        <v>1</v>
      </c>
      <c r="L31" s="4" t="s">
        <v>111</v>
      </c>
      <c r="M31" s="4" t="s">
        <v>285</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D14:E14"/>
    <mergeCell ref="B5:J5"/>
    <mergeCell ref="C13:J13"/>
    <mergeCell ref="C28:J28"/>
    <mergeCell ref="C30:J30"/>
    <mergeCell ref="C6:J6"/>
    <mergeCell ref="D7:J7"/>
    <mergeCell ref="D9:J9"/>
    <mergeCell ref="D11:J11"/>
    <mergeCell ref="C15:J15"/>
    <mergeCell ref="D16:J16"/>
    <mergeCell ref="D18:J18"/>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N77"/>
  <sheetViews>
    <sheetView workbookViewId="0">
      <selection activeCell="J23" sqref="J23"/>
    </sheetView>
  </sheetViews>
  <sheetFormatPr defaultRowHeight="15"/>
  <cols>
    <col min="1" max="1" width="8.140625" style="24" customWidth="1"/>
    <col min="2" max="2" width="17.140625" style="24" customWidth="1"/>
    <col min="3" max="3" width="18.140625" style="26" customWidth="1"/>
    <col min="4" max="4" width="43.85546875" style="24" customWidth="1"/>
    <col min="5" max="5" width="11.42578125" style="25" customWidth="1"/>
    <col min="6" max="6" width="12.85546875" style="25" customWidth="1"/>
    <col min="7" max="7" width="15.5703125" style="25" customWidth="1"/>
    <col min="8" max="8" width="17.5703125" style="53" customWidth="1"/>
    <col min="9" max="9" width="17" style="24" customWidth="1"/>
    <col min="10" max="10" width="18" style="24" customWidth="1"/>
    <col min="11" max="16384" width="9.140625" style="24"/>
  </cols>
  <sheetData>
    <row r="1" spans="1:14" s="71" customFormat="1" ht="19.5" customHeight="1">
      <c r="A1" s="109" t="s">
        <v>338</v>
      </c>
      <c r="B1" s="109"/>
      <c r="F1" s="72"/>
      <c r="G1" s="75"/>
      <c r="I1" s="73"/>
      <c r="J1" s="73"/>
      <c r="K1" s="69"/>
      <c r="L1" s="69"/>
      <c r="M1" s="73"/>
      <c r="N1" s="74"/>
    </row>
    <row r="2" spans="1:14" s="71" customFormat="1" ht="19.5" customHeight="1" thickBot="1">
      <c r="A2" s="70"/>
      <c r="B2" s="70"/>
      <c r="F2" s="72"/>
      <c r="G2" s="75"/>
      <c r="I2" s="73"/>
      <c r="J2" s="73"/>
      <c r="K2" s="69"/>
      <c r="L2" s="69"/>
      <c r="M2" s="73"/>
      <c r="N2" s="74"/>
    </row>
    <row r="3" spans="1:14" s="176" customFormat="1" ht="34.5" customHeight="1" thickBot="1">
      <c r="A3" s="96" t="s">
        <v>226</v>
      </c>
      <c r="B3" s="96" t="s">
        <v>384</v>
      </c>
      <c r="C3" s="59"/>
      <c r="D3" s="96"/>
      <c r="E3" s="59" t="s">
        <v>28</v>
      </c>
      <c r="F3" s="59" t="s">
        <v>194</v>
      </c>
      <c r="G3" s="59" t="s">
        <v>203</v>
      </c>
      <c r="H3" s="59" t="s">
        <v>197</v>
      </c>
      <c r="I3" s="59" t="s">
        <v>198</v>
      </c>
      <c r="J3" s="175" t="s">
        <v>199</v>
      </c>
    </row>
    <row r="4" spans="1:14">
      <c r="A4" s="177" t="s">
        <v>394</v>
      </c>
      <c r="B4" s="178"/>
      <c r="C4" s="178"/>
      <c r="D4" s="178"/>
      <c r="E4" s="179"/>
      <c r="F4" s="180">
        <f>F5+F8</f>
        <v>6.3331999999999997</v>
      </c>
      <c r="G4" s="181"/>
      <c r="H4" s="181"/>
      <c r="I4" s="181"/>
      <c r="J4" s="182"/>
    </row>
    <row r="5" spans="1:14" s="176" customFormat="1" ht="18" customHeight="1">
      <c r="A5" s="183"/>
      <c r="B5" s="184" t="s">
        <v>29</v>
      </c>
      <c r="C5" s="185"/>
      <c r="D5" s="185"/>
      <c r="E5" s="186"/>
      <c r="F5" s="187">
        <f>(F6+F7)*0.8333</f>
        <v>3.3332000000000002</v>
      </c>
      <c r="G5" s="188"/>
      <c r="H5" s="188"/>
      <c r="I5" s="188"/>
      <c r="J5" s="188"/>
    </row>
    <row r="6" spans="1:14" s="27" customFormat="1" ht="28.5" customHeight="1">
      <c r="A6" s="189"/>
      <c r="B6" s="189"/>
      <c r="C6" s="271" t="s">
        <v>30</v>
      </c>
      <c r="D6" s="272"/>
      <c r="E6" s="190">
        <v>0.5</v>
      </c>
      <c r="F6" s="190">
        <v>2</v>
      </c>
      <c r="G6" s="191"/>
      <c r="H6" s="191" t="s">
        <v>31</v>
      </c>
      <c r="I6" s="191" t="s">
        <v>32</v>
      </c>
      <c r="J6" s="191" t="s">
        <v>33</v>
      </c>
    </row>
    <row r="7" spans="1:14" ht="63" customHeight="1">
      <c r="A7" s="189"/>
      <c r="B7" s="189"/>
      <c r="C7" s="271" t="s">
        <v>34</v>
      </c>
      <c r="D7" s="272"/>
      <c r="E7" s="190">
        <v>0.5</v>
      </c>
      <c r="F7" s="192">
        <v>2</v>
      </c>
      <c r="G7" s="191"/>
      <c r="H7" s="191" t="s">
        <v>35</v>
      </c>
      <c r="I7" s="191" t="s">
        <v>36</v>
      </c>
      <c r="J7" s="191" t="s">
        <v>37</v>
      </c>
    </row>
    <row r="8" spans="1:14" ht="17.25" customHeight="1">
      <c r="A8" s="183"/>
      <c r="B8" s="184" t="s">
        <v>38</v>
      </c>
      <c r="C8" s="185"/>
      <c r="D8" s="185"/>
      <c r="E8" s="186"/>
      <c r="F8" s="187">
        <v>3</v>
      </c>
      <c r="G8" s="193"/>
      <c r="H8" s="193"/>
      <c r="I8" s="193"/>
      <c r="J8" s="193"/>
    </row>
    <row r="9" spans="1:14" ht="39" customHeight="1" thickBot="1">
      <c r="A9" s="194"/>
      <c r="B9" s="194"/>
      <c r="C9" s="273"/>
      <c r="D9" s="273"/>
      <c r="E9" s="201">
        <v>1</v>
      </c>
      <c r="F9" s="195">
        <v>2</v>
      </c>
      <c r="G9" s="196" t="s">
        <v>39</v>
      </c>
      <c r="H9" s="196" t="s">
        <v>40</v>
      </c>
      <c r="I9" s="196" t="s">
        <v>41</v>
      </c>
      <c r="J9" s="196" t="s">
        <v>42</v>
      </c>
    </row>
    <row r="10" spans="1:14" s="71" customFormat="1" ht="14.25" customHeight="1">
      <c r="A10" s="70"/>
      <c r="B10" s="70"/>
      <c r="F10" s="72"/>
      <c r="G10" s="75"/>
      <c r="I10" s="73"/>
      <c r="J10" s="73"/>
      <c r="K10" s="69"/>
      <c r="L10" s="69"/>
      <c r="M10" s="73"/>
      <c r="N10" s="74"/>
    </row>
    <row r="11" spans="1:14">
      <c r="A11" s="28"/>
      <c r="B11" s="102"/>
      <c r="C11" s="103"/>
      <c r="D11" s="102"/>
      <c r="E11" s="104"/>
      <c r="F11" s="104"/>
      <c r="G11" s="104"/>
    </row>
    <row r="12" spans="1:14" s="213" customFormat="1" ht="35.25" customHeight="1">
      <c r="A12" s="211"/>
      <c r="B12" s="212" t="s">
        <v>359</v>
      </c>
      <c r="C12" s="274" t="s">
        <v>113</v>
      </c>
      <c r="D12" s="274"/>
      <c r="E12" s="274"/>
      <c r="F12" s="274"/>
      <c r="G12" s="274"/>
      <c r="H12" s="274"/>
      <c r="I12" s="274"/>
      <c r="J12" s="274"/>
    </row>
    <row r="13" spans="1:14" s="213" customFormat="1" ht="33.75" customHeight="1">
      <c r="B13" s="212" t="s">
        <v>360</v>
      </c>
      <c r="C13" s="274" t="s">
        <v>112</v>
      </c>
      <c r="D13" s="274"/>
      <c r="E13" s="274"/>
      <c r="F13" s="274"/>
      <c r="G13" s="274"/>
      <c r="H13" s="274"/>
      <c r="I13" s="274"/>
      <c r="J13" s="274"/>
    </row>
    <row r="14" spans="1:14" ht="15.75">
      <c r="B14" s="97"/>
      <c r="C14" s="98"/>
      <c r="D14" s="98"/>
      <c r="E14" s="98"/>
      <c r="F14" s="98"/>
      <c r="G14" s="98"/>
    </row>
    <row r="15" spans="1:14" ht="15.75" thickBot="1"/>
    <row r="16" spans="1:14" s="26" customFormat="1" ht="26.25" thickBot="1">
      <c r="A16" s="170" t="s">
        <v>231</v>
      </c>
      <c r="B16" s="170" t="s">
        <v>17</v>
      </c>
      <c r="C16" s="170" t="s">
        <v>232</v>
      </c>
      <c r="D16" s="170" t="s">
        <v>18</v>
      </c>
      <c r="E16" s="170" t="s">
        <v>233</v>
      </c>
      <c r="F16" s="171" t="s">
        <v>355</v>
      </c>
      <c r="G16" s="171" t="s">
        <v>356</v>
      </c>
      <c r="H16" s="171" t="s">
        <v>19</v>
      </c>
    </row>
    <row r="17" spans="1:8" ht="15.75" thickBot="1">
      <c r="A17" s="60">
        <v>0</v>
      </c>
      <c r="B17" s="29" t="s">
        <v>234</v>
      </c>
      <c r="C17" s="29" t="s">
        <v>234</v>
      </c>
      <c r="D17" s="29" t="s">
        <v>235</v>
      </c>
      <c r="E17" s="30">
        <v>27470</v>
      </c>
      <c r="F17" s="202"/>
      <c r="G17" s="202"/>
      <c r="H17" s="202"/>
    </row>
    <row r="18" spans="1:8">
      <c r="A18" s="61">
        <v>1</v>
      </c>
      <c r="B18" s="31" t="s">
        <v>236</v>
      </c>
      <c r="C18" s="31" t="s">
        <v>236</v>
      </c>
      <c r="D18" s="31" t="s">
        <v>237</v>
      </c>
      <c r="E18" s="32">
        <v>1001</v>
      </c>
      <c r="F18" s="203"/>
      <c r="G18" s="203"/>
      <c r="H18" s="203"/>
    </row>
    <row r="19" spans="1:8" ht="15.75" thickBot="1">
      <c r="A19" s="62">
        <v>1</v>
      </c>
      <c r="B19" s="33" t="s">
        <v>236</v>
      </c>
      <c r="C19" s="33" t="s">
        <v>236</v>
      </c>
      <c r="D19" s="33" t="s">
        <v>238</v>
      </c>
      <c r="E19" s="34">
        <v>470</v>
      </c>
      <c r="F19" s="204"/>
      <c r="G19" s="204"/>
      <c r="H19" s="204"/>
    </row>
    <row r="20" spans="1:8">
      <c r="A20" s="61">
        <v>2</v>
      </c>
      <c r="B20" s="31" t="s">
        <v>239</v>
      </c>
      <c r="C20" s="31" t="s">
        <v>239</v>
      </c>
      <c r="D20" s="31" t="s">
        <v>240</v>
      </c>
      <c r="E20" s="32">
        <v>125</v>
      </c>
      <c r="F20" s="203"/>
      <c r="G20" s="203"/>
      <c r="H20" s="203"/>
    </row>
    <row r="21" spans="1:8">
      <c r="A21" s="63">
        <v>2</v>
      </c>
      <c r="B21" s="35" t="s">
        <v>239</v>
      </c>
      <c r="C21" s="35" t="s">
        <v>239</v>
      </c>
      <c r="D21" s="35" t="s">
        <v>241</v>
      </c>
      <c r="E21" s="36">
        <v>100</v>
      </c>
      <c r="F21" s="205"/>
      <c r="G21" s="205"/>
      <c r="H21" s="205"/>
    </row>
    <row r="22" spans="1:8">
      <c r="A22" s="63">
        <v>2</v>
      </c>
      <c r="B22" s="35" t="s">
        <v>239</v>
      </c>
      <c r="C22" s="35" t="s">
        <v>242</v>
      </c>
      <c r="D22" s="35" t="s">
        <v>243</v>
      </c>
      <c r="E22" s="36">
        <v>1158</v>
      </c>
      <c r="F22" s="205"/>
      <c r="G22" s="205"/>
      <c r="H22" s="205"/>
    </row>
    <row r="23" spans="1:8">
      <c r="A23" s="63">
        <v>2</v>
      </c>
      <c r="B23" s="35" t="s">
        <v>239</v>
      </c>
      <c r="C23" s="35" t="s">
        <v>242</v>
      </c>
      <c r="D23" s="35" t="s">
        <v>244</v>
      </c>
      <c r="E23" s="36">
        <v>295</v>
      </c>
      <c r="F23" s="205"/>
      <c r="G23" s="205"/>
      <c r="H23" s="205"/>
    </row>
    <row r="24" spans="1:8">
      <c r="A24" s="63">
        <v>2</v>
      </c>
      <c r="B24" s="35" t="s">
        <v>239</v>
      </c>
      <c r="C24" s="35" t="s">
        <v>242</v>
      </c>
      <c r="D24" s="35" t="s">
        <v>245</v>
      </c>
      <c r="E24" s="36">
        <v>2329</v>
      </c>
      <c r="F24" s="205"/>
      <c r="G24" s="205"/>
      <c r="H24" s="205"/>
    </row>
    <row r="25" spans="1:8">
      <c r="A25" s="63">
        <v>2</v>
      </c>
      <c r="B25" s="35" t="s">
        <v>239</v>
      </c>
      <c r="C25" s="35" t="s">
        <v>239</v>
      </c>
      <c r="D25" s="35" t="s">
        <v>246</v>
      </c>
      <c r="E25" s="36">
        <v>735</v>
      </c>
      <c r="F25" s="205"/>
      <c r="G25" s="205"/>
      <c r="H25" s="205"/>
    </row>
    <row r="26" spans="1:8">
      <c r="A26" s="63">
        <v>2</v>
      </c>
      <c r="B26" s="35" t="s">
        <v>239</v>
      </c>
      <c r="C26" s="35" t="s">
        <v>239</v>
      </c>
      <c r="D26" s="35" t="s">
        <v>247</v>
      </c>
      <c r="E26" s="36">
        <v>285</v>
      </c>
      <c r="F26" s="205"/>
      <c r="G26" s="205"/>
      <c r="H26" s="205"/>
    </row>
    <row r="27" spans="1:8" ht="15.75" thickBot="1">
      <c r="A27" s="64">
        <v>2</v>
      </c>
      <c r="B27" s="37" t="s">
        <v>239</v>
      </c>
      <c r="C27" s="37" t="s">
        <v>239</v>
      </c>
      <c r="D27" s="33" t="s">
        <v>248</v>
      </c>
      <c r="E27" s="34"/>
      <c r="F27" s="204"/>
      <c r="G27" s="204"/>
      <c r="H27" s="204"/>
    </row>
    <row r="28" spans="1:8">
      <c r="A28" s="61">
        <v>3</v>
      </c>
      <c r="B28" s="31" t="s">
        <v>249</v>
      </c>
      <c r="C28" s="31" t="s">
        <v>249</v>
      </c>
      <c r="D28" s="31" t="s">
        <v>250</v>
      </c>
      <c r="E28" s="32">
        <v>282</v>
      </c>
      <c r="F28" s="203"/>
      <c r="G28" s="203"/>
      <c r="H28" s="203"/>
    </row>
    <row r="29" spans="1:8">
      <c r="A29" s="63">
        <v>3</v>
      </c>
      <c r="B29" s="35" t="s">
        <v>249</v>
      </c>
      <c r="C29" s="35" t="s">
        <v>249</v>
      </c>
      <c r="D29" s="35" t="s">
        <v>251</v>
      </c>
      <c r="E29" s="36">
        <v>1559</v>
      </c>
      <c r="F29" s="205"/>
      <c r="G29" s="205"/>
      <c r="H29" s="205"/>
    </row>
    <row r="30" spans="1:8">
      <c r="A30" s="63">
        <v>3</v>
      </c>
      <c r="B30" s="35" t="s">
        <v>249</v>
      </c>
      <c r="C30" s="35" t="s">
        <v>252</v>
      </c>
      <c r="D30" s="35" t="s">
        <v>253</v>
      </c>
      <c r="E30" s="36">
        <v>7906</v>
      </c>
      <c r="F30" s="205"/>
      <c r="G30" s="205"/>
      <c r="H30" s="205"/>
    </row>
    <row r="31" spans="1:8">
      <c r="A31" s="63">
        <v>3</v>
      </c>
      <c r="B31" s="35" t="s">
        <v>249</v>
      </c>
      <c r="C31" s="35" t="s">
        <v>252</v>
      </c>
      <c r="D31" s="35" t="s">
        <v>254</v>
      </c>
      <c r="E31" s="36">
        <v>14211</v>
      </c>
      <c r="F31" s="205"/>
      <c r="G31" s="205"/>
      <c r="H31" s="205"/>
    </row>
    <row r="32" spans="1:8">
      <c r="A32" s="63">
        <v>3</v>
      </c>
      <c r="B32" s="35" t="s">
        <v>249</v>
      </c>
      <c r="C32" s="35" t="s">
        <v>252</v>
      </c>
      <c r="D32" s="35" t="s">
        <v>255</v>
      </c>
      <c r="E32" s="36">
        <v>2699</v>
      </c>
      <c r="F32" s="205"/>
      <c r="G32" s="205"/>
      <c r="H32" s="205"/>
    </row>
    <row r="33" spans="1:8">
      <c r="A33" s="63">
        <v>3</v>
      </c>
      <c r="B33" s="35" t="s">
        <v>249</v>
      </c>
      <c r="C33" s="35" t="s">
        <v>252</v>
      </c>
      <c r="D33" s="35" t="s">
        <v>256</v>
      </c>
      <c r="E33" s="36">
        <v>384</v>
      </c>
      <c r="F33" s="205"/>
      <c r="G33" s="205"/>
      <c r="H33" s="205"/>
    </row>
    <row r="34" spans="1:8">
      <c r="A34" s="63">
        <v>3</v>
      </c>
      <c r="B34" s="35" t="s">
        <v>249</v>
      </c>
      <c r="C34" s="35" t="s">
        <v>252</v>
      </c>
      <c r="D34" s="35" t="s">
        <v>257</v>
      </c>
      <c r="E34" s="36">
        <v>5086</v>
      </c>
      <c r="F34" s="205"/>
      <c r="G34" s="205"/>
      <c r="H34" s="205"/>
    </row>
    <row r="35" spans="1:8">
      <c r="A35" s="63">
        <v>3</v>
      </c>
      <c r="B35" s="35" t="s">
        <v>249</v>
      </c>
      <c r="C35" s="35" t="s">
        <v>252</v>
      </c>
      <c r="D35" s="35" t="s">
        <v>258</v>
      </c>
      <c r="E35" s="36">
        <v>10491</v>
      </c>
      <c r="F35" s="205"/>
      <c r="G35" s="205"/>
      <c r="H35" s="205"/>
    </row>
    <row r="36" spans="1:8">
      <c r="A36" s="63">
        <v>3</v>
      </c>
      <c r="B36" s="35" t="s">
        <v>249</v>
      </c>
      <c r="C36" s="35" t="s">
        <v>252</v>
      </c>
      <c r="D36" s="35" t="s">
        <v>289</v>
      </c>
      <c r="E36" s="36">
        <v>3969</v>
      </c>
      <c r="F36" s="205"/>
      <c r="G36" s="205"/>
      <c r="H36" s="205"/>
    </row>
    <row r="37" spans="1:8">
      <c r="A37" s="63">
        <v>3</v>
      </c>
      <c r="B37" s="35" t="s">
        <v>249</v>
      </c>
      <c r="C37" s="35" t="s">
        <v>252</v>
      </c>
      <c r="D37" s="35" t="s">
        <v>290</v>
      </c>
      <c r="E37" s="36">
        <v>2176</v>
      </c>
      <c r="F37" s="205"/>
      <c r="G37" s="205"/>
      <c r="H37" s="205"/>
    </row>
    <row r="38" spans="1:8">
      <c r="A38" s="63">
        <v>3</v>
      </c>
      <c r="B38" s="35" t="s">
        <v>249</v>
      </c>
      <c r="C38" s="35" t="s">
        <v>252</v>
      </c>
      <c r="D38" s="35" t="s">
        <v>291</v>
      </c>
      <c r="E38" s="36">
        <v>441</v>
      </c>
      <c r="F38" s="205"/>
      <c r="G38" s="205"/>
      <c r="H38" s="205"/>
    </row>
    <row r="39" spans="1:8" ht="15.75" thickBot="1">
      <c r="A39" s="62">
        <v>3</v>
      </c>
      <c r="B39" s="33" t="s">
        <v>249</v>
      </c>
      <c r="C39" s="33" t="s">
        <v>292</v>
      </c>
      <c r="D39" s="33" t="s">
        <v>293</v>
      </c>
      <c r="E39" s="34">
        <v>934</v>
      </c>
      <c r="F39" s="204"/>
      <c r="G39" s="204"/>
      <c r="H39" s="204"/>
    </row>
    <row r="40" spans="1:8">
      <c r="A40" s="61">
        <v>4</v>
      </c>
      <c r="B40" s="31" t="s">
        <v>294</v>
      </c>
      <c r="C40" s="31" t="s">
        <v>294</v>
      </c>
      <c r="D40" s="31" t="s">
        <v>295</v>
      </c>
      <c r="E40" s="32">
        <v>55059</v>
      </c>
      <c r="F40" s="203" t="s">
        <v>190</v>
      </c>
      <c r="G40" s="203" t="s">
        <v>318</v>
      </c>
      <c r="H40" s="203" t="s">
        <v>319</v>
      </c>
    </row>
    <row r="41" spans="1:8">
      <c r="A41" s="63">
        <v>4</v>
      </c>
      <c r="B41" s="35" t="s">
        <v>294</v>
      </c>
      <c r="C41" s="35" t="s">
        <v>294</v>
      </c>
      <c r="D41" s="35" t="s">
        <v>296</v>
      </c>
      <c r="E41" s="36">
        <v>20982</v>
      </c>
      <c r="F41" s="205" t="s">
        <v>190</v>
      </c>
      <c r="G41" s="205" t="s">
        <v>318</v>
      </c>
      <c r="H41" s="203" t="s">
        <v>319</v>
      </c>
    </row>
    <row r="42" spans="1:8">
      <c r="A42" s="63">
        <v>4</v>
      </c>
      <c r="B42" s="35" t="s">
        <v>294</v>
      </c>
      <c r="C42" s="35" t="s">
        <v>294</v>
      </c>
      <c r="D42" s="35" t="s">
        <v>297</v>
      </c>
      <c r="E42" s="36">
        <v>30853</v>
      </c>
      <c r="F42" s="205"/>
      <c r="G42" s="205"/>
      <c r="H42" s="205"/>
    </row>
    <row r="43" spans="1:8" ht="15.75" thickBot="1">
      <c r="A43" s="62">
        <v>4</v>
      </c>
      <c r="B43" s="33" t="s">
        <v>294</v>
      </c>
      <c r="C43" s="33" t="s">
        <v>294</v>
      </c>
      <c r="D43" s="33" t="s">
        <v>298</v>
      </c>
      <c r="E43" s="34">
        <v>294</v>
      </c>
      <c r="F43" s="204"/>
      <c r="G43" s="204"/>
      <c r="H43" s="204"/>
    </row>
    <row r="44" spans="1:8">
      <c r="A44" s="61">
        <v>5</v>
      </c>
      <c r="B44" s="31" t="s">
        <v>299</v>
      </c>
      <c r="C44" s="31" t="s">
        <v>300</v>
      </c>
      <c r="D44" s="31" t="s">
        <v>301</v>
      </c>
      <c r="E44" s="32">
        <v>219643</v>
      </c>
      <c r="F44" s="203" t="s">
        <v>190</v>
      </c>
      <c r="G44" s="203" t="s">
        <v>318</v>
      </c>
      <c r="H44" s="203" t="s">
        <v>319</v>
      </c>
    </row>
    <row r="45" spans="1:8">
      <c r="A45" s="63">
        <v>5</v>
      </c>
      <c r="B45" s="35" t="s">
        <v>299</v>
      </c>
      <c r="C45" s="35" t="s">
        <v>300</v>
      </c>
      <c r="D45" s="35" t="s">
        <v>302</v>
      </c>
      <c r="E45" s="36">
        <v>499</v>
      </c>
      <c r="F45" s="205"/>
      <c r="G45" s="205"/>
      <c r="H45" s="205"/>
    </row>
    <row r="46" spans="1:8">
      <c r="A46" s="63">
        <v>5</v>
      </c>
      <c r="B46" s="35" t="s">
        <v>299</v>
      </c>
      <c r="C46" s="35" t="s">
        <v>300</v>
      </c>
      <c r="D46" s="35" t="s">
        <v>303</v>
      </c>
      <c r="E46" s="36">
        <v>312</v>
      </c>
      <c r="F46" s="205"/>
      <c r="G46" s="205"/>
      <c r="H46" s="205"/>
    </row>
    <row r="47" spans="1:8">
      <c r="A47" s="63">
        <v>5</v>
      </c>
      <c r="B47" s="35" t="s">
        <v>299</v>
      </c>
      <c r="C47" s="35" t="s">
        <v>300</v>
      </c>
      <c r="D47" s="35" t="s">
        <v>304</v>
      </c>
      <c r="E47" s="36">
        <v>1921</v>
      </c>
      <c r="F47" s="205"/>
      <c r="G47" s="205"/>
      <c r="H47" s="205"/>
    </row>
    <row r="48" spans="1:8">
      <c r="A48" s="63">
        <v>5</v>
      </c>
      <c r="B48" s="35" t="s">
        <v>299</v>
      </c>
      <c r="C48" s="35" t="s">
        <v>300</v>
      </c>
      <c r="D48" s="35" t="s">
        <v>305</v>
      </c>
      <c r="E48" s="36">
        <v>3153</v>
      </c>
      <c r="F48" s="205"/>
      <c r="G48" s="205"/>
      <c r="H48" s="205"/>
    </row>
    <row r="49" spans="1:8">
      <c r="A49" s="63">
        <v>5</v>
      </c>
      <c r="B49" s="35" t="s">
        <v>299</v>
      </c>
      <c r="C49" s="35" t="s">
        <v>306</v>
      </c>
      <c r="D49" s="35" t="s">
        <v>307</v>
      </c>
      <c r="E49" s="36">
        <v>29212</v>
      </c>
      <c r="F49" s="205"/>
      <c r="G49" s="205"/>
      <c r="H49" s="205"/>
    </row>
    <row r="50" spans="1:8">
      <c r="A50" s="63">
        <v>5</v>
      </c>
      <c r="B50" s="35" t="s">
        <v>299</v>
      </c>
      <c r="C50" s="35" t="s">
        <v>306</v>
      </c>
      <c r="D50" s="35" t="s">
        <v>308</v>
      </c>
      <c r="E50" s="36">
        <v>81799</v>
      </c>
      <c r="F50" s="205"/>
      <c r="G50" s="205"/>
      <c r="H50" s="205"/>
    </row>
    <row r="51" spans="1:8">
      <c r="A51" s="63">
        <v>5</v>
      </c>
      <c r="B51" s="35" t="s">
        <v>299</v>
      </c>
      <c r="C51" s="35" t="s">
        <v>306</v>
      </c>
      <c r="D51" s="35" t="s">
        <v>309</v>
      </c>
      <c r="E51" s="36">
        <v>18146</v>
      </c>
      <c r="F51" s="205"/>
      <c r="G51" s="205"/>
      <c r="H51" s="205"/>
    </row>
    <row r="52" spans="1:8">
      <c r="A52" s="63">
        <v>5</v>
      </c>
      <c r="B52" s="35" t="s">
        <v>299</v>
      </c>
      <c r="C52" s="35" t="s">
        <v>306</v>
      </c>
      <c r="D52" s="35" t="s">
        <v>310</v>
      </c>
      <c r="E52" s="36">
        <v>1034</v>
      </c>
      <c r="F52" s="205"/>
      <c r="G52" s="205"/>
      <c r="H52" s="205"/>
    </row>
    <row r="53" spans="1:8">
      <c r="A53" s="63">
        <v>5</v>
      </c>
      <c r="B53" s="35" t="s">
        <v>299</v>
      </c>
      <c r="C53" s="35" t="s">
        <v>306</v>
      </c>
      <c r="D53" s="35" t="s">
        <v>311</v>
      </c>
      <c r="E53" s="36">
        <v>2331</v>
      </c>
      <c r="F53" s="205"/>
      <c r="G53" s="205"/>
      <c r="H53" s="205"/>
    </row>
    <row r="54" spans="1:8">
      <c r="A54" s="63">
        <v>5</v>
      </c>
      <c r="B54" s="35" t="s">
        <v>299</v>
      </c>
      <c r="C54" s="35" t="s">
        <v>306</v>
      </c>
      <c r="D54" s="35" t="s">
        <v>312</v>
      </c>
      <c r="E54" s="36">
        <v>180180</v>
      </c>
      <c r="F54" s="205"/>
      <c r="G54" s="205"/>
      <c r="H54" s="205"/>
    </row>
    <row r="55" spans="1:8">
      <c r="A55" s="63">
        <v>5</v>
      </c>
      <c r="B55" s="35" t="s">
        <v>299</v>
      </c>
      <c r="C55" s="35" t="s">
        <v>306</v>
      </c>
      <c r="D55" s="35" t="s">
        <v>313</v>
      </c>
      <c r="E55" s="36">
        <v>178</v>
      </c>
      <c r="F55" s="205"/>
      <c r="G55" s="205"/>
      <c r="H55" s="205"/>
    </row>
    <row r="56" spans="1:8" ht="15.75" thickBot="1">
      <c r="A56" s="62">
        <v>5</v>
      </c>
      <c r="B56" s="33" t="s">
        <v>299</v>
      </c>
      <c r="C56" s="33" t="s">
        <v>306</v>
      </c>
      <c r="D56" s="33" t="s">
        <v>314</v>
      </c>
      <c r="E56" s="34">
        <v>4665</v>
      </c>
      <c r="F56" s="204"/>
      <c r="G56" s="204"/>
      <c r="H56" s="204"/>
    </row>
    <row r="57" spans="1:8">
      <c r="A57" s="61">
        <v>6</v>
      </c>
      <c r="B57" s="31" t="s">
        <v>315</v>
      </c>
      <c r="C57" s="31" t="s">
        <v>315</v>
      </c>
      <c r="D57" s="31" t="s">
        <v>316</v>
      </c>
      <c r="E57" s="32">
        <v>303</v>
      </c>
      <c r="F57" s="203"/>
      <c r="G57" s="203"/>
      <c r="H57" s="203"/>
    </row>
    <row r="58" spans="1:8">
      <c r="A58" s="63">
        <v>6</v>
      </c>
      <c r="B58" s="35" t="s">
        <v>315</v>
      </c>
      <c r="C58" s="35" t="s">
        <v>315</v>
      </c>
      <c r="D58" s="35" t="s">
        <v>317</v>
      </c>
      <c r="E58" s="36">
        <v>26459</v>
      </c>
      <c r="F58" s="205"/>
      <c r="G58" s="205"/>
      <c r="H58" s="205"/>
    </row>
    <row r="59" spans="1:8">
      <c r="A59" s="63">
        <v>6</v>
      </c>
      <c r="B59" s="35" t="s">
        <v>315</v>
      </c>
      <c r="C59" s="35" t="s">
        <v>315</v>
      </c>
      <c r="D59" s="35" t="s">
        <v>320</v>
      </c>
      <c r="E59" s="36">
        <v>15661</v>
      </c>
      <c r="F59" s="205"/>
      <c r="G59" s="205"/>
      <c r="H59" s="205"/>
    </row>
    <row r="60" spans="1:8">
      <c r="A60" s="63">
        <v>6</v>
      </c>
      <c r="B60" s="35" t="s">
        <v>315</v>
      </c>
      <c r="C60" s="35" t="s">
        <v>315</v>
      </c>
      <c r="D60" s="35" t="s">
        <v>321</v>
      </c>
      <c r="E60" s="36">
        <v>3697</v>
      </c>
      <c r="F60" s="205"/>
      <c r="G60" s="205"/>
      <c r="H60" s="205"/>
    </row>
    <row r="61" spans="1:8">
      <c r="A61" s="63">
        <v>6</v>
      </c>
      <c r="B61" s="35" t="s">
        <v>315</v>
      </c>
      <c r="C61" s="35" t="s">
        <v>322</v>
      </c>
      <c r="D61" s="35" t="s">
        <v>323</v>
      </c>
      <c r="E61" s="36">
        <v>542</v>
      </c>
      <c r="F61" s="205"/>
      <c r="G61" s="205"/>
      <c r="H61" s="205"/>
    </row>
    <row r="62" spans="1:8">
      <c r="A62" s="63">
        <v>6</v>
      </c>
      <c r="B62" s="35" t="s">
        <v>315</v>
      </c>
      <c r="C62" s="35" t="s">
        <v>322</v>
      </c>
      <c r="D62" s="35" t="s">
        <v>324</v>
      </c>
      <c r="E62" s="36">
        <v>4716</v>
      </c>
      <c r="F62" s="205"/>
      <c r="G62" s="205"/>
      <c r="H62" s="205"/>
    </row>
    <row r="63" spans="1:8">
      <c r="A63" s="63">
        <v>6</v>
      </c>
      <c r="B63" s="35" t="s">
        <v>315</v>
      </c>
      <c r="C63" s="35" t="s">
        <v>322</v>
      </c>
      <c r="D63" s="35" t="s">
        <v>325</v>
      </c>
      <c r="E63" s="36">
        <v>162</v>
      </c>
      <c r="F63" s="205"/>
      <c r="G63" s="205"/>
      <c r="H63" s="205"/>
    </row>
    <row r="64" spans="1:8" ht="15.75" thickBot="1">
      <c r="A64" s="62">
        <v>6</v>
      </c>
      <c r="B64" s="33" t="s">
        <v>315</v>
      </c>
      <c r="C64" s="33" t="s">
        <v>322</v>
      </c>
      <c r="D64" s="33" t="s">
        <v>326</v>
      </c>
      <c r="E64" s="34">
        <v>5768</v>
      </c>
      <c r="F64" s="204"/>
      <c r="G64" s="204"/>
      <c r="H64" s="204"/>
    </row>
    <row r="65" spans="1:8">
      <c r="A65" s="61">
        <v>100</v>
      </c>
      <c r="B65" s="31" t="s">
        <v>327</v>
      </c>
      <c r="C65" s="31" t="s">
        <v>327</v>
      </c>
      <c r="D65" s="31" t="s">
        <v>328</v>
      </c>
      <c r="E65" s="32">
        <v>121892</v>
      </c>
      <c r="F65" s="203" t="s">
        <v>190</v>
      </c>
      <c r="G65" s="203" t="s">
        <v>318</v>
      </c>
      <c r="H65" s="203" t="s">
        <v>319</v>
      </c>
    </row>
    <row r="66" spans="1:8" ht="15.75" thickBot="1">
      <c r="A66" s="62">
        <v>100</v>
      </c>
      <c r="B66" s="33" t="s">
        <v>327</v>
      </c>
      <c r="C66" s="33" t="s">
        <v>327</v>
      </c>
      <c r="D66" s="33" t="s">
        <v>329</v>
      </c>
      <c r="E66" s="34">
        <v>338220</v>
      </c>
      <c r="F66" s="204" t="s">
        <v>190</v>
      </c>
      <c r="G66" s="204" t="s">
        <v>318</v>
      </c>
      <c r="H66" s="204" t="s">
        <v>319</v>
      </c>
    </row>
    <row r="67" spans="1:8">
      <c r="B67" s="26"/>
      <c r="C67" s="24"/>
      <c r="D67" s="25"/>
    </row>
    <row r="69" spans="1:8" ht="21.75" customHeight="1">
      <c r="A69" s="270" t="s">
        <v>20</v>
      </c>
      <c r="B69" s="270"/>
      <c r="C69" s="270"/>
      <c r="D69" s="270"/>
      <c r="E69" s="270"/>
      <c r="F69" s="270"/>
      <c r="G69" s="270"/>
      <c r="H69" s="270"/>
    </row>
    <row r="70" spans="1:8">
      <c r="A70" s="172"/>
      <c r="B70" s="173"/>
      <c r="C70" s="172"/>
      <c r="D70" s="174"/>
      <c r="E70" s="174"/>
      <c r="F70" s="174"/>
      <c r="G70" s="174"/>
      <c r="H70" s="172"/>
    </row>
    <row r="71" spans="1:8">
      <c r="A71" s="172" t="s">
        <v>21</v>
      </c>
      <c r="B71" s="173"/>
      <c r="C71" s="172"/>
      <c r="D71" s="174"/>
      <c r="E71" s="174"/>
      <c r="F71" s="174"/>
      <c r="G71" s="174"/>
      <c r="H71" s="172"/>
    </row>
    <row r="72" spans="1:8">
      <c r="A72" s="275" t="s">
        <v>22</v>
      </c>
      <c r="B72" s="275"/>
      <c r="C72" s="275"/>
      <c r="D72" s="275"/>
      <c r="E72" s="275"/>
      <c r="F72" s="275"/>
      <c r="G72" s="275"/>
      <c r="H72" s="275"/>
    </row>
    <row r="73" spans="1:8" s="26" customFormat="1" ht="16.5" customHeight="1">
      <c r="A73" s="270" t="s">
        <v>23</v>
      </c>
      <c r="B73" s="270"/>
      <c r="C73" s="270"/>
      <c r="D73" s="270"/>
      <c r="E73" s="270"/>
      <c r="F73" s="270"/>
      <c r="G73" s="270"/>
      <c r="H73" s="270"/>
    </row>
    <row r="74" spans="1:8" s="26" customFormat="1">
      <c r="A74" s="270" t="s">
        <v>24</v>
      </c>
      <c r="B74" s="270"/>
      <c r="C74" s="270"/>
      <c r="D74" s="270"/>
      <c r="E74" s="270"/>
      <c r="F74" s="270"/>
      <c r="G74" s="270"/>
      <c r="H74" s="270"/>
    </row>
    <row r="75" spans="1:8" s="26" customFormat="1">
      <c r="A75" s="270" t="s">
        <v>25</v>
      </c>
      <c r="B75" s="270"/>
      <c r="C75" s="270"/>
      <c r="D75" s="270"/>
      <c r="E75" s="270"/>
      <c r="F75" s="270"/>
      <c r="G75" s="270"/>
      <c r="H75" s="270"/>
    </row>
    <row r="76" spans="1:8" s="26" customFormat="1">
      <c r="A76" s="270" t="s">
        <v>26</v>
      </c>
      <c r="B76" s="270"/>
      <c r="C76" s="270"/>
      <c r="D76" s="270"/>
      <c r="E76" s="270"/>
      <c r="F76" s="270"/>
      <c r="G76" s="270"/>
      <c r="H76" s="270"/>
    </row>
    <row r="77" spans="1:8" s="26" customFormat="1">
      <c r="A77" s="270" t="s">
        <v>27</v>
      </c>
      <c r="B77" s="270"/>
      <c r="C77" s="270"/>
      <c r="D77" s="270"/>
      <c r="E77" s="270"/>
      <c r="F77" s="270"/>
      <c r="G77" s="270"/>
      <c r="H77" s="270"/>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2">
    <mergeCell ref="A74:H74"/>
    <mergeCell ref="A75:H75"/>
    <mergeCell ref="A69:H69"/>
    <mergeCell ref="A76:H76"/>
    <mergeCell ref="A77:H77"/>
    <mergeCell ref="C6:D6"/>
    <mergeCell ref="C7:D7"/>
    <mergeCell ref="C9:D9"/>
    <mergeCell ref="C12:J12"/>
    <mergeCell ref="C13:J13"/>
    <mergeCell ref="A72:H72"/>
    <mergeCell ref="A73:H73"/>
  </mergeCells>
  <phoneticPr fontId="4" type="noConversion"/>
  <pageMargins left="0.75" right="0.75" top="1" bottom="1" header="0.5" footer="0.5"/>
  <pageSetup scale="62"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X21" sqref="X21"/>
    </sheetView>
  </sheetViews>
  <sheetFormatPr defaultRowHeight="12.75"/>
  <sheetData/>
  <phoneticPr fontId="17"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23"/>
  <sheetViews>
    <sheetView zoomScaleNormal="100" workbookViewId="0">
      <selection activeCell="A20" sqref="A20"/>
    </sheetView>
  </sheetViews>
  <sheetFormatPr defaultRowHeight="15"/>
  <cols>
    <col min="1" max="1" width="188" style="198" customWidth="1"/>
    <col min="2" max="2" width="21.85546875" style="113" customWidth="1"/>
    <col min="3" max="16384" width="9.140625" style="113"/>
  </cols>
  <sheetData>
    <row r="1" spans="1:2" ht="15.75">
      <c r="A1" s="197" t="s">
        <v>338</v>
      </c>
    </row>
    <row r="2" spans="1:2">
      <c r="A2" s="197"/>
    </row>
    <row r="3" spans="1:2">
      <c r="A3" s="207" t="s">
        <v>259</v>
      </c>
    </row>
    <row r="4" spans="1:2" s="114" customFormat="1">
      <c r="A4" s="207" t="s">
        <v>286</v>
      </c>
      <c r="B4" s="113"/>
    </row>
    <row r="5" spans="1:2" ht="15.75">
      <c r="A5" s="207" t="s">
        <v>117</v>
      </c>
      <c r="B5" s="68"/>
    </row>
    <row r="6" spans="1:2" s="114" customFormat="1" ht="15.75">
      <c r="A6" s="208" t="s">
        <v>287</v>
      </c>
      <c r="B6" s="115"/>
    </row>
    <row r="7" spans="1:2" s="114" customFormat="1" ht="15.75">
      <c r="A7" s="207" t="s">
        <v>115</v>
      </c>
      <c r="B7" s="115"/>
    </row>
    <row r="8" spans="1:2" s="114" customFormat="1" ht="15.75">
      <c r="A8" s="207" t="s">
        <v>118</v>
      </c>
      <c r="B8" s="115"/>
    </row>
    <row r="9" spans="1:2" s="114" customFormat="1" ht="15.75">
      <c r="A9" s="207" t="s">
        <v>116</v>
      </c>
      <c r="B9" s="115"/>
    </row>
    <row r="10" spans="1:2" s="114" customFormat="1">
      <c r="A10" s="207" t="s">
        <v>119</v>
      </c>
    </row>
    <row r="11" spans="1:2" s="114" customFormat="1">
      <c r="A11" s="207" t="s">
        <v>288</v>
      </c>
      <c r="B11" s="113"/>
    </row>
    <row r="12" spans="1:2" s="114" customFormat="1" ht="15.75">
      <c r="A12" s="207" t="s">
        <v>114</v>
      </c>
      <c r="B12" s="115"/>
    </row>
    <row r="13" spans="1:2" s="114" customFormat="1" ht="15.75">
      <c r="A13" s="198"/>
      <c r="B13" s="115"/>
    </row>
    <row r="14" spans="1:2" s="114" customFormat="1" ht="15.75">
      <c r="A14" s="198"/>
      <c r="B14" s="115"/>
    </row>
    <row r="15" spans="1:2" s="114" customFormat="1" ht="15.75">
      <c r="A15" s="198"/>
      <c r="B15" s="115"/>
    </row>
    <row r="16" spans="1:2" s="114" customFormat="1" ht="15.75">
      <c r="A16" s="199"/>
      <c r="B16" s="115"/>
    </row>
    <row r="17" spans="1:2" s="114" customFormat="1">
      <c r="A17" s="198"/>
    </row>
    <row r="18" spans="1:2" s="114" customFormat="1" ht="15.75">
      <c r="A18" s="198"/>
      <c r="B18" s="115"/>
    </row>
    <row r="19" spans="1:2" s="114" customFormat="1" ht="15.75">
      <c r="A19" s="198"/>
      <c r="B19" s="115"/>
    </row>
    <row r="21" spans="1:2" s="114" customFormat="1">
      <c r="A21" s="198"/>
    </row>
    <row r="22" spans="1:2">
      <c r="A22" s="199"/>
    </row>
    <row r="23" spans="1:2">
      <c r="A23" s="200"/>
    </row>
  </sheetData>
  <phoneticPr fontId="17" type="noConversion"/>
  <pageMargins left="0.75" right="0.75" top="1" bottom="1" header="0.5" footer="0.5"/>
  <pageSetup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2011-09-28T21:59:32Z</cp:lastPrinted>
  <dcterms:created xsi:type="dcterms:W3CDTF">2010-06-08T21:46:09Z</dcterms:created>
  <dcterms:modified xsi:type="dcterms:W3CDTF">2012-08-02T20:19:52Z</dcterms:modified>
</cp:coreProperties>
</file>