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75" windowWidth="21720" windowHeight="13620"/>
  </bookViews>
  <sheets>
    <sheet name="Summary score" sheetId="4" r:id="rId1"/>
    <sheet name="Class 1" sheetId="1" r:id="rId2"/>
    <sheet name="Class 2" sheetId="2" r:id="rId3"/>
    <sheet name="Class 3" sheetId="3" r:id="rId4"/>
    <sheet name="Map" sheetId="5" r:id="rId5"/>
    <sheet name="References" sheetId="6" r:id="rId6"/>
  </sheets>
  <definedNames>
    <definedName name="_xlnm.Print_Area" localSheetId="1">'Class 1'!$A$3:$M$46</definedName>
    <definedName name="_xlnm.Print_Area" localSheetId="2">'Class 2'!$A$3:$M$31</definedName>
    <definedName name="_xlnm.Print_Area" localSheetId="0">'Summary score'!$A$1:$G$24</definedName>
    <definedName name="_xlnm.Print_Titles" localSheetId="1">'Class 1'!$3:$4</definedName>
    <definedName name="_xlnm.Print_Titles" localSheetId="2">'Class 2'!$3:$4</definedName>
    <definedName name="_xlnm.Print_Titles" localSheetId="3">'Class 3'!$13:$13</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Patricia - Personal View" guid="{CAAA166C-6610-45E6-B022-369891574490}" mergeInterval="0" personalView="1" maximized="1" xWindow="1" yWindow="1" windowWidth="1377" windowHeight="451" activeSheetId="2"/>
    <customWorkbookView name="john - Personal View" guid="{A6C775B4-2D7B-47C0-8BA7-F8D0B9E52BCD}" mergeInterval="0" personalView="1" maximized="1" windowWidth="1338" windowHeight="614" activeSheetId="2"/>
  </customWorkbookViews>
</workbook>
</file>

<file path=xl/calcChain.xml><?xml version="1.0" encoding="utf-8"?>
<calcChain xmlns="http://schemas.openxmlformats.org/spreadsheetml/2006/main">
  <c r="F8" i="3"/>
  <c r="F23" i="4" s="1"/>
  <c r="F5" i="3"/>
  <c r="F22" i="4" s="1"/>
  <c r="F4" i="3"/>
  <c r="F21" i="4" s="1"/>
  <c r="G21" s="1"/>
  <c r="K30" i="2"/>
  <c r="K28"/>
  <c r="K16"/>
  <c r="K18"/>
  <c r="K24"/>
  <c r="K13"/>
  <c r="F16" i="4" s="1"/>
  <c r="K6" i="2"/>
  <c r="K37" i="1"/>
  <c r="K39"/>
  <c r="K41"/>
  <c r="K43"/>
  <c r="K45"/>
  <c r="K26"/>
  <c r="K28"/>
  <c r="K30"/>
  <c r="K32"/>
  <c r="K34"/>
  <c r="K25"/>
  <c r="F11" i="4" s="1"/>
  <c r="K16" i="1"/>
  <c r="K7"/>
  <c r="K11"/>
  <c r="K6" s="1"/>
  <c r="K19"/>
  <c r="K21"/>
  <c r="K23"/>
  <c r="F19" i="4"/>
  <c r="F18"/>
  <c r="F15"/>
  <c r="K15" i="2"/>
  <c r="K36" i="1"/>
  <c r="F12" i="4" s="1"/>
  <c r="K5" i="2"/>
  <c r="F14" i="4" s="1"/>
  <c r="G14" s="1"/>
  <c r="F17"/>
  <c r="K5" i="1" l="1"/>
  <c r="F9" i="4" s="1"/>
  <c r="G9" s="1"/>
  <c r="B5" s="1"/>
  <c r="F10"/>
</calcChain>
</file>

<file path=xl/sharedStrings.xml><?xml version="1.0" encoding="utf-8"?>
<sst xmlns="http://schemas.openxmlformats.org/spreadsheetml/2006/main" count="688" uniqueCount="474">
  <si>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</si>
  <si>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</si>
  <si>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</si>
  <si>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</si>
  <si>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</si>
  <si>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</si>
  <si>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</si>
  <si>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</si>
  <si>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Significant contribution or direct impact to infrastructure leading to 'emergency actions' that damage fauna (e.g., typically contributes to flood and fire impacts [emergency clearing, fire lines]; plant biomass must be significant). Re-occurring impacts are placed here.</t>
  </si>
  <si>
    <t>Invasive Potential (33.3% Weight)</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</si>
  <si>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</si>
  <si>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</si>
  <si>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</si>
  <si>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</si>
  <si>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</si>
  <si>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</si>
  <si>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</si>
  <si>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</si>
  <si>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</si>
  <si>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</si>
  <si>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</si>
  <si>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</si>
  <si>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</si>
  <si>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</si>
  <si>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</si>
  <si>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2.3.3</t>
  </si>
  <si>
    <t>Asexual Reproduction (40%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</si>
  <si>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</si>
  <si>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Weight</t>
  </si>
  <si>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</si>
  <si>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</si>
  <si>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</si>
  <si>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</si>
  <si>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</si>
  <si>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</si>
  <si>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</si>
  <si>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</si>
  <si>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</si>
  <si>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</si>
  <si>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</si>
  <si>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</si>
  <si>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</si>
  <si>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</si>
  <si>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</si>
  <si>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</si>
  <si>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</si>
  <si>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</si>
  <si>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</si>
  <si>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</si>
  <si>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</si>
  <si>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</si>
  <si>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</si>
  <si>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</si>
  <si>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</si>
  <si>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</si>
  <si>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</si>
  <si>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</si>
  <si>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</si>
  <si>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</si>
  <si>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</si>
  <si>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</si>
  <si>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</si>
  <si>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</si>
  <si>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</si>
  <si>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</si>
  <si>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</si>
  <si>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</si>
  <si>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</si>
  <si>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</si>
  <si>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</si>
  <si>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</si>
  <si>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</si>
  <si>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</si>
  <si>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</si>
  <si>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</si>
  <si>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</si>
  <si>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</si>
  <si>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63300 Southern Riparian  Scrub</t>
  </si>
  <si>
    <t>13200 Freshwater: Non-Vegetated</t>
  </si>
  <si>
    <t>61320 Southern Arroyo Willow Riparian Forest</t>
  </si>
  <si>
    <t>61330 Southern Cottonwood-willow Riparian Forest</t>
  </si>
  <si>
    <t>61310 Southern Coast Live Oak Riparian Forest</t>
  </si>
  <si>
    <t>62400 Southern Sycamore-alder Riparian Woodland</t>
  </si>
  <si>
    <t>61300 Southern Riparian Forest</t>
  </si>
  <si>
    <t>63810 Riparian scrub: Tamarisk Scrub</t>
  </si>
  <si>
    <t>Disturbed Wetland</t>
  </si>
  <si>
    <t>11200 Disturbed Wetland</t>
  </si>
  <si>
    <t>Grassland</t>
  </si>
  <si>
    <t>42200 Non-Native Grassland</t>
  </si>
  <si>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</si>
  <si>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</si>
  <si>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</si>
  <si>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</si>
  <si>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</si>
  <si>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t>Hickman, J.C., ed.  1993. The Jepson manual, higher plants of California.  University of California Press. Berkeley, CA.  1400 pp.</t>
  </si>
  <si>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</si>
  <si>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</si>
  <si>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r>
      <t xml:space="preserve">Bossard, C.C.  2000.  </t>
    </r>
    <r>
      <rPr>
        <i/>
        <sz val="12"/>
        <rFont val="Arial"/>
        <family val="2"/>
      </rPr>
      <t>Genista monspessulana</t>
    </r>
    <r>
      <rPr>
        <sz val="12"/>
        <rFont val="Arial"/>
        <family val="2"/>
      </rPr>
      <t xml:space="preserve">.  Pages 203-208 </t>
    </r>
    <r>
      <rPr>
        <i/>
        <sz val="12"/>
        <rFont val="Arial"/>
        <family val="2"/>
      </rPr>
      <t>in</t>
    </r>
    <r>
      <rPr>
        <sz val="12"/>
        <rFont val="Arial"/>
        <family val="2"/>
      </rPr>
      <t xml:space="preserve"> Bossard, C.C., J.M. Randall, and M.C. Hoshovsky,(eds.  Invasive plants of California’s wildlands.  University of California Press, Berkeley, CA.  360 pp.</t>
    </r>
  </si>
  <si>
    <r>
      <t xml:space="preserve">California Invasive Plant Council (Cal-IPC).  2004.  Plant assessment form:  </t>
    </r>
    <r>
      <rPr>
        <i/>
        <sz val="12"/>
        <rFont val="Arial"/>
        <family val="2"/>
      </rPr>
      <t>Genista monspessulana</t>
    </r>
    <r>
      <rPr>
        <sz val="12"/>
        <rFont val="Arial"/>
        <family val="2"/>
      </rPr>
      <t>.  http://www.cal-ipc.org/ip/inventory/PAF/Genista%20monspessulana.pdf</t>
    </r>
  </si>
  <si>
    <t>Haubensak, K.A., C. D'Antonio, and J. Alexander.  2004.  Effects of nitrogen-fixing shrubs in Washington and coastal California.  Weed Technology 18:1475-1479.</t>
  </si>
  <si>
    <t>Knapp, J.J.  2004.  Catalina invasive plant ranking plan for the Catalina Island Conservancy.  Unpublished.</t>
  </si>
  <si>
    <r>
      <t xml:space="preserve">Odion, D.C. and K.A Haubensak.  2002.  Response of French broom to fire.  Pages 296-307 </t>
    </r>
    <r>
      <rPr>
        <i/>
        <sz val="12"/>
        <rFont val="Arial"/>
        <family val="2"/>
      </rPr>
      <t>in</t>
    </r>
    <r>
      <rPr>
        <sz val="12"/>
        <rFont val="Arial"/>
        <family val="2"/>
      </rPr>
      <t xml:space="preserve"> Sugihara, N.G., M. Morales, and T. Morales, eds.  Fire in California ecosystems:  integrating ecology, prevention and management: Proceedings of the symposium; 1997 November 17-20; San Diego, CA. Misc. pub. no. 1.  Association for Fire Ecology.</t>
    </r>
  </si>
  <si>
    <t>Parker, I.M. and D.A. Haubensak.  2002.  Comparative pollinator limitation of two non-native shrubs:  do mutualisms influence invasions?  Oecologia 130(2):250-258.</t>
  </si>
  <si>
    <r>
      <t xml:space="preserve">Parker, I.M., A. Engel, K.A. Haubensak, and K. Goodell.  2002.  Pollination of </t>
    </r>
    <r>
      <rPr>
        <i/>
        <sz val="12"/>
        <rFont val="Arial"/>
        <family val="2"/>
      </rPr>
      <t>Cytisus scoparius</t>
    </r>
    <r>
      <rPr>
        <sz val="12"/>
        <rFont val="Arial"/>
        <family val="2"/>
      </rPr>
      <t xml:space="preserve"> (Fabaceae) and </t>
    </r>
    <r>
      <rPr>
        <i/>
        <sz val="12"/>
        <rFont val="Arial"/>
        <family val="2"/>
      </rPr>
      <t>Genista monspessulana</t>
    </r>
    <r>
      <rPr>
        <sz val="12"/>
        <rFont val="Arial"/>
        <family val="2"/>
      </rPr>
      <t xml:space="preserve"> (Fabaceae), two invasive shrubs in California.  Madrono 49(1):25-32.</t>
    </r>
  </si>
  <si>
    <t>(1) Cal-IPC 2004; (2) Parker and Haubensak 2002.</t>
  </si>
  <si>
    <t>(1) DiTomaso and Healy 2007; (2) Anonymous 2002; (3) Bossard 2000; (4) Hoshovsky 1986.</t>
  </si>
  <si>
    <t>Increases fire frequency (1,2), particularly in non-fire adapted habitats (3).  High potential for post-fire colonization where there are existing stands or a viable soil seed bank (4,5); fire stimulates seed germination (6) and mature plants can sprout from the root crown and aboveground stem after top-kill from fire (3).  Exhibits rapid growth and forms dense monospecific stands (1).</t>
  </si>
  <si>
    <t>Shrub, ca. 10-16 ft (3-5 m) tall, that forms dense stands (1).  Occurs along ignition corridors (e.g., roads) (2).  Infestations in forested areas increase fire hazard (2). Burns readily (1,3), carrying fire to tree canopy layer (1).  As plants grow, the inner stems die back, providing a highly flammable fuel (4).</t>
  </si>
  <si>
    <t xml:space="preserve">Evergreen shrub, ca. 10-16 ft (3-5 m) tall (1) which forms dense monospecific stands (2).  Can occur along riverbanks and riparian corridors (2,3), where it could presumably impact water temperature or light penetration in some situations. </t>
  </si>
  <si>
    <t>(R) Gordon-Reedy 2012, Giessow 2012.</t>
  </si>
  <si>
    <t>Nitrogen-fixing species; may enrich soil nitrogen levels and alter nitrogen dynamics (1,2,3,4).  In Spain, has been documented as altering water cycling (2) .</t>
  </si>
  <si>
    <t>In California, recorded as infrequent on Catalina Island in 1967 (1), but had spread to ca. 1,915,700 sq ft (44 acres) by 2003 (2); expanded 4.6 ft (1.4m)/yr at Jackson State Demonstration Forest (3).  In Australia, invasion front moved over 10 ft (3 m) in 12 months (4).</t>
  </si>
  <si>
    <t>Becomes reproductive at 2-3 years of age, on reaching a height of 1.5-2 ft (0.5-0.6 m) (1).</t>
  </si>
  <si>
    <r>
      <t>Medium-sized plant can produce 8,000 seeds per year (1).  Reports of seed bank densities range from 465-6733 seeds/m</t>
    </r>
    <r>
      <rPr>
        <vertAlign val="superscript"/>
        <sz val="9"/>
        <rFont val="Times New Roman"/>
        <family val="1"/>
      </rPr>
      <t>2</t>
    </r>
    <r>
      <rPr>
        <sz val="9"/>
        <rFont val="Times New Roman"/>
        <family val="1"/>
      </rPr>
      <t xml:space="preserve"> (1) to 10,000 seeds/m</t>
    </r>
    <r>
      <rPr>
        <vertAlign val="superscript"/>
        <sz val="9"/>
        <rFont val="Times New Roman"/>
        <family val="1"/>
      </rPr>
      <t>2</t>
    </r>
    <r>
      <rPr>
        <sz val="9"/>
        <rFont val="Times New Roman"/>
        <family val="1"/>
      </rPr>
      <t xml:space="preserve"> in Marin County (2).</t>
    </r>
  </si>
  <si>
    <t xml:space="preserve">Human-mediated dispersal through contaminated soil (1,3), road grading equipment and maintenance machinery (2,3), vehicles, footwear (3), and timber operations along roads and onto clear-cut slopes (5).  Planted as ornamentals (1,4). </t>
  </si>
  <si>
    <t>Pods typically burst, ejecting seeds up to 13 ft (4 m) from the parent plant (3).  Seeds disperse greater distances via water, soil movement, and animals (e.g., ants, birds, wild pigs and other mammals [1,3]). Seeds transported by birds on the Canary Islands (2,3,4).</t>
  </si>
  <si>
    <t>Gordon-Reedy, P.  2012.  Biologist, Conservation, Biology Institute.  Reviewer, SANDAG Invasive Species project.</t>
  </si>
  <si>
    <t>Giessow, J.  2012.  Biologist, Dendra, Inc.  Reviewer, SANDAG Invasive Species project.</t>
  </si>
  <si>
    <t>(1) Haubensak et al. 2004; (2) Gonzalez-Andres and Ortiz 1999; (3) Bossard 2004; (4) Alexander and D'Antonio 2003.</t>
  </si>
  <si>
    <t>Increases fire intensity (1,2); dense stands produce large amounts of dry fuel (3).</t>
  </si>
  <si>
    <t>(1) Bossard 2000; (2) Anonymous 2001; (3) DiTomaso 1998.</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</si>
  <si>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</si>
  <si>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</si>
  <si>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</si>
  <si>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</si>
  <si>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</si>
  <si>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</si>
  <si>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</si>
  <si>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</si>
  <si>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</si>
  <si>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</si>
  <si>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</si>
  <si>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</si>
  <si>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</si>
  <si>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</si>
  <si>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</si>
  <si>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</si>
  <si>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</si>
  <si>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</si>
  <si>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37830 Ceanothus  crassifolius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</si>
  <si>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</si>
  <si>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</si>
  <si>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</si>
  <si>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</si>
  <si>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</si>
  <si>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</si>
  <si>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</si>
  <si>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</si>
  <si>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</si>
  <si>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</si>
  <si>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</si>
  <si>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</si>
  <si>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</si>
  <si>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</si>
  <si>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</si>
  <si>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  Reproductive Potential</t>
  </si>
  <si>
    <t>2.4  Human Caused Dispersal</t>
  </si>
  <si>
    <t>2.5  Long Distance Dispersal</t>
  </si>
  <si>
    <t>Present?</t>
  </si>
  <si>
    <t>Abundance?</t>
  </si>
  <si>
    <t>Species name</t>
  </si>
  <si>
    <t>Common name</t>
  </si>
  <si>
    <t>Distribution:</t>
  </si>
  <si>
    <t>Abundance:</t>
  </si>
  <si>
    <t>McClintock, E.  1979.  The weedy brooms – where did they come from?  Fremontia 6(4):15-17.</t>
  </si>
  <si>
    <t>Thorne, R.F.  1967.  A flora of Santa Catalina Island, California.  Aliso 6(3):1-77.</t>
  </si>
  <si>
    <t>LeBlanc, J.W.  2001.  Getting a handle on broom:  Scotch, French, Spanish, and Portuguese brooms in California.  University of California, Agriculture and Natural Resources publication 8049.  http://ucce.ucdavis.edu/files/filelibrary/616/9833.pdf</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</si>
  <si>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</si>
  <si>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</si>
  <si>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</si>
  <si>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</si>
  <si>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</si>
  <si>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Increases at a slow rate (e.g., not expected to double in &lt;10 years).</t>
  </si>
  <si>
    <t>Increases at a moderate rate (e.g., not expected to double in &lt;5 years).</t>
  </si>
  <si>
    <t>Increases rapidly (e.g., doubles in 1-4 years).</t>
  </si>
  <si>
    <t>Yes, and this a commonly observed form of reproduction.</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</si>
  <si>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</si>
  <si>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</si>
  <si>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</si>
  <si>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</si>
  <si>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</si>
  <si>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</si>
  <si>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</si>
  <si>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</si>
  <si>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</si>
  <si>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</si>
  <si>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</si>
  <si>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</si>
  <si>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</si>
  <si>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</si>
  <si>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</si>
  <si>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</si>
  <si>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</si>
  <si>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</si>
  <si>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</si>
  <si>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</si>
  <si>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</si>
  <si>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</si>
  <si>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</si>
  <si>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</si>
  <si>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</si>
  <si>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</si>
  <si>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</si>
  <si>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</si>
  <si>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</si>
  <si>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</si>
  <si>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</si>
  <si>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</si>
  <si>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Possible</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</si>
  <si>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</si>
  <si>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</si>
  <si>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</si>
  <si>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</si>
  <si>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</si>
  <si>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</si>
  <si>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</si>
  <si>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</si>
  <si>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</si>
  <si>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</si>
  <si>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</si>
  <si>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t>Trace</t>
  </si>
  <si>
    <t>GIS data</t>
  </si>
  <si>
    <t>CCH/CalFlora</t>
  </si>
  <si>
    <t>SD Plant Atlas</t>
  </si>
  <si>
    <t>A few occurences are known in inland portions of region, typically scrub and oak woodland areas.  Found along road edges, areas adjacent to urbanization, and occasionally in natural habitat areas.</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</si>
  <si>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</si>
  <si>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</si>
  <si>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</si>
  <si>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</si>
  <si>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</si>
  <si>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</si>
  <si>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</si>
  <si>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</si>
  <si>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</si>
  <si>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</si>
  <si>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</si>
  <si>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</si>
  <si>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</si>
  <si>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</si>
  <si>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</si>
  <si>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</si>
  <si>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</si>
  <si>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</si>
  <si>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</si>
  <si>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</si>
  <si>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</si>
  <si>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</si>
  <si>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</si>
  <si>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</si>
  <si>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</si>
  <si>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</si>
  <si>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</si>
  <si>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</si>
  <si>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</si>
  <si>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</si>
  <si>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</si>
  <si>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</si>
  <si>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</si>
  <si>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</si>
  <si>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</si>
  <si>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</si>
  <si>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</si>
  <si>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</si>
  <si>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</si>
  <si>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</si>
  <si>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</si>
  <si>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</si>
  <si>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</si>
  <si>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</si>
  <si>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</si>
  <si>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</si>
  <si>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</si>
  <si>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</si>
  <si>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</si>
  <si>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</si>
  <si>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</si>
  <si>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</si>
  <si>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</si>
  <si>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</si>
  <si>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</si>
  <si>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</si>
  <si>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</si>
  <si>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</si>
  <si>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</si>
  <si>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</si>
  <si>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</si>
  <si>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</si>
  <si>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Grows in proximity to several listed and endemic plants on Catalina Island (1).</t>
  </si>
  <si>
    <t>(1) Knapp 2004.</t>
  </si>
  <si>
    <t>(1) Hickman 1993.</t>
  </si>
  <si>
    <t>(1) Bossard 2000.</t>
  </si>
  <si>
    <t>Yes (1); roots do not produce new shoots, but plants cut above the crown can grow new shoots from the crown, especially during the rainy season (2).</t>
  </si>
  <si>
    <t>Yes (1); some plants flower most of the year in mild climates (2).</t>
  </si>
  <si>
    <t>(1) DiTomaso and Healy 2007; (2) Bossard 2000; (3) Anonymous 2002.</t>
  </si>
  <si>
    <t>No (1); reproduces by seed (2).</t>
  </si>
  <si>
    <t>Seeds are hard-coated and long-lived under field conditions (1); remain viable for over 5 years (2,3).</t>
  </si>
  <si>
    <t>(1) Bossard 2000; (2) Anonymous 2001; (3) LeBlanc 2001.</t>
  </si>
  <si>
    <t>Seeds typically viable for 9+ years (long life).</t>
  </si>
  <si>
    <t>Yes (1). Low rate of unaided self-fertilization under experimental conditions (2).</t>
  </si>
  <si>
    <t>(1) Bossard 2000; (2) Odion and Haubensak 2002.</t>
  </si>
  <si>
    <t>(1) Bossard 2000; (2) Carreira and Niell 1992; (3) Knapp 2004; (4) McClintock 1979; (5) Odion and Haubensak 2002.</t>
  </si>
  <si>
    <t>(1) Bossard 2000; (2) DiTomaso and Healy 2007; (3) Anonymous 2001; (4) LeBlanc 2001.</t>
  </si>
  <si>
    <t>Review date</t>
  </si>
  <si>
    <t>October 2011</t>
  </si>
  <si>
    <t>Final ranking and score (0 to 10):</t>
  </si>
  <si>
    <t>1.0  Ecological Impacts</t>
  </si>
  <si>
    <t>Reviewers: Jason Giessow, Patricia Gordon-Reedy</t>
  </si>
  <si>
    <t>Reviewer comments are designated with an (R) under citations.</t>
  </si>
  <si>
    <t>Genista monspessulana</t>
  </si>
  <si>
    <t>French broom</t>
  </si>
  <si>
    <r>
      <t xml:space="preserve">Genista monspessulana </t>
    </r>
    <r>
      <rPr>
        <b/>
        <sz val="12"/>
        <rFont val="Arial"/>
        <family val="2"/>
      </rPr>
      <t>(French broom)</t>
    </r>
  </si>
  <si>
    <t>Noticeable/measurable increases in response to altered disturbance regimes and/or changes in hydrology/nutrient availability.</t>
  </si>
  <si>
    <r>
      <t>Anonymous. 2002.  Broom: Montpellier broom (</t>
    </r>
    <r>
      <rPr>
        <i/>
        <sz val="12"/>
        <rFont val="Arial"/>
        <family val="2"/>
      </rPr>
      <t>Genista monspessulana</t>
    </r>
    <r>
      <rPr>
        <sz val="12"/>
        <rFont val="Arial"/>
        <family val="2"/>
      </rPr>
      <t xml:space="preserve"> L.) and English broom (</t>
    </r>
    <r>
      <rPr>
        <i/>
        <sz val="12"/>
        <rFont val="Arial"/>
        <family val="2"/>
      </rPr>
      <t>Cytisus scoparius</t>
    </r>
    <r>
      <rPr>
        <sz val="12"/>
        <rFont val="Arial"/>
        <family val="2"/>
      </rPr>
      <t xml:space="preserve"> L.).  Department of Primary Industries, Water and Environment. http://www.dpiwe.tas.gov.au/inter.nsf/WebPages/RPIO-4ZZ72G?open.</t>
    </r>
  </si>
  <si>
    <r>
      <t xml:space="preserve">Boyd, D.  1995.  Use of fire to control French broom.  Pages 9-12 </t>
    </r>
    <r>
      <rPr>
        <i/>
        <sz val="12"/>
        <rFont val="Arial"/>
        <family val="2"/>
      </rPr>
      <t>in</t>
    </r>
    <r>
      <rPr>
        <sz val="12"/>
        <rFont val="Arial"/>
        <family val="2"/>
      </rPr>
      <t xml:space="preserve"> Lovich, J., J. Randall, and M. Kelly, eds.  Proceedings, California Exotic Pest Plant Council: Symposium '95; 1995 October 6-8; Pacific Grove, CA. Berkeley, CA: California Exotic Pest Plant Council.</t>
    </r>
  </si>
  <si>
    <r>
      <t xml:space="preserve">DiTomaso, J.M. and E.A. Healy.  2007.  Pages 752-762 </t>
    </r>
    <r>
      <rPr>
        <i/>
        <sz val="12"/>
        <rFont val="Arial"/>
        <family val="2"/>
      </rPr>
      <t>in</t>
    </r>
    <r>
      <rPr>
        <sz val="12"/>
        <rFont val="Arial"/>
        <family val="2"/>
      </rPr>
      <t xml:space="preserve"> Weeds of California and other western states.  Vol. 1:  Aizoaceae-Fabaceae.  University of California Agriclture and Natural Resources publication 3488, Oakland, CA.  1805 pp.</t>
    </r>
  </si>
  <si>
    <r>
      <t>Gonzalez-Andres, F. and J.M. Ortiz.  1999.  Specificity of rhizobia nodulating</t>
    </r>
    <r>
      <rPr>
        <i/>
        <sz val="12"/>
        <rFont val="Arial"/>
        <family val="2"/>
      </rPr>
      <t xml:space="preserve"> Genista monspessulana</t>
    </r>
    <r>
      <rPr>
        <sz val="12"/>
        <rFont val="Arial"/>
        <family val="2"/>
      </rPr>
      <t xml:space="preserve"> and </t>
    </r>
    <r>
      <rPr>
        <i/>
        <sz val="12"/>
        <rFont val="Arial"/>
        <family val="2"/>
      </rPr>
      <t>Genista linifolia</t>
    </r>
    <r>
      <rPr>
        <sz val="12"/>
        <rFont val="Arial"/>
        <family val="2"/>
      </rPr>
      <t xml:space="preserve"> in vitro and in field situations.  Arid Soil Research and Rehabilitation 13(3):223-237.</t>
    </r>
  </si>
  <si>
    <r>
      <t xml:space="preserve">Herbiguide.  No date.  Monpellier broom:  </t>
    </r>
    <r>
      <rPr>
        <i/>
        <sz val="12"/>
        <rFont val="Arial"/>
        <family val="2"/>
      </rPr>
      <t>Genista monspessulana</t>
    </r>
    <r>
      <rPr>
        <sz val="12"/>
        <rFont val="Arial"/>
        <family val="2"/>
      </rPr>
      <t xml:space="preserve"> (L.) L. Johnson.  http://www.herbiguide.com.au/Descriptions/hg_Montpellier_Broom.htm</t>
    </r>
  </si>
  <si>
    <r>
      <t xml:space="preserve">Hoshovsky, M.  1986.  Element stewardship abstract:  </t>
    </r>
    <r>
      <rPr>
        <i/>
        <sz val="12"/>
        <rFont val="Arial"/>
        <family val="2"/>
      </rPr>
      <t>Cytisus scoparius</t>
    </r>
    <r>
      <rPr>
        <sz val="12"/>
        <rFont val="Arial"/>
        <family val="2"/>
      </rPr>
      <t xml:space="preserve"> (Scotch broom), </t>
    </r>
    <r>
      <rPr>
        <i/>
        <sz val="12"/>
        <rFont val="Arial"/>
        <family val="2"/>
      </rPr>
      <t>Cytisus monspessulanus</t>
    </r>
    <r>
      <rPr>
        <sz val="12"/>
        <rFont val="Arial"/>
        <family val="2"/>
      </rPr>
      <t xml:space="preserve"> (French broom), and</t>
    </r>
    <r>
      <rPr>
        <i/>
        <sz val="12"/>
        <rFont val="Arial"/>
        <family val="2"/>
      </rPr>
      <t xml:space="preserve"> Spartium junceum</t>
    </r>
    <r>
      <rPr>
        <sz val="12"/>
        <rFont val="Arial"/>
        <family val="2"/>
      </rPr>
      <t xml:space="preserve"> (Spanish broom).  The Nature Conservancy, Washington, D.C.</t>
    </r>
  </si>
  <si>
    <r>
      <t>Victoria Resources Online (VRO).  2009.  Impact assessment:  cape broom/Montpellier broom (</t>
    </r>
    <r>
      <rPr>
        <i/>
        <sz val="12"/>
        <rFont val="Arial"/>
        <family val="2"/>
      </rPr>
      <t>Genista monspessulana</t>
    </r>
    <r>
      <rPr>
        <sz val="12"/>
        <rFont val="Arial"/>
        <family val="2"/>
      </rPr>
      <t xml:space="preserve">) in Victoria.  http://www.dpi.vic.gov.au/dpi/vro/vrosite.nsf/pages/impact_cape_broom  </t>
    </r>
  </si>
  <si>
    <r>
      <t xml:space="preserve">Zouhar, K.  2005.  </t>
    </r>
    <r>
      <rPr>
        <i/>
        <sz val="12"/>
        <rFont val="Arial"/>
        <family val="2"/>
      </rPr>
      <t>Genista monspessulana</t>
    </r>
    <r>
      <rPr>
        <sz val="12"/>
        <rFont val="Arial"/>
        <family val="2"/>
      </rPr>
      <t xml:space="preserve">. </t>
    </r>
    <r>
      <rPr>
        <i/>
        <sz val="12"/>
        <rFont val="Arial"/>
        <family val="2"/>
      </rPr>
      <t>In</t>
    </r>
    <r>
      <rPr>
        <sz val="12"/>
        <rFont val="Arial"/>
        <family val="2"/>
      </rPr>
      <t xml:space="preserve"> Fire Effects Information System, [Online]. U.S. Department of Agriculture, Forest Service, Rocky Mountain Research Station, Fire Sciences Laboratory.  http://www.fs.fed.us/database/feis/.</t>
    </r>
  </si>
  <si>
    <t>(1) Bossard 2000; (2) DiTomaso and Healy 2007.</t>
  </si>
  <si>
    <t>(1) Hickman 1993; (2) LeBlanc 2001.</t>
  </si>
  <si>
    <t>Evergreen shrub (1) that forms dense monospecific stands (2).  Where this species invades disturbed or herbaceous communities (1,3), it would be expected to increase biomass.</t>
  </si>
  <si>
    <t>(1) Hickman 1993; (2) Bossard 2000; (3) DiTomaso and Healy 2007.</t>
  </si>
  <si>
    <t>Foliage and seeds are toxic (1); therefore, there may be some potential for dense stands near water sources to affect water quality through leaf drop and subsequent decomposition, although there is no evidence of this species impacting water quality.</t>
  </si>
  <si>
    <t>Shrub (1) that is a fire hazard and forms dense monospecific stands (2) along roadsides and riparian corridors (2,3), including  utility right-of-ways (4).</t>
  </si>
  <si>
    <t>(1) Hickman 1993; (2) Bossard 2000; (3) DiTomaso and Healy 2007; (4) Zouhar 2005.</t>
  </si>
  <si>
    <t>Shrub (1) that is a fire hazard and forms dense monospecific stands (2) in disturbed areas, relatively undisturbed grasslands, coastal scrub, oak woodlands, riparian corridors, open forests (2,3) (including road and utility right-of-ways [4]).</t>
  </si>
  <si>
    <t>(1) Herbiguide no date; (2) Bossard 2000.</t>
  </si>
  <si>
    <t>DiTomaso, J.M.  1998.  The biology and ecology of brooms and gorse.  Proceedings, California Weed Science Society 50:142-148.</t>
  </si>
  <si>
    <t>(1) DiTomaso and Healy 2007; (2) VRO 2009.</t>
  </si>
  <si>
    <t>Forms dense stands that replace native vegetation (1), adding or eliminating structural layers depending on affected habitat.   Dense infestations may present a barrier to access or movement (2).</t>
  </si>
  <si>
    <t xml:space="preserve">Forms dense monocultures (1,2,3,4) that outcompete and displace native species, even on infertile soil (1,2,5).  Grows rapidly and shades out natives (1,3). </t>
  </si>
  <si>
    <t>Forms dense stands that impact native wildlife species by displacing native vegetation (1), thus reducing foraging and nesting opportunities (2); impeding wildlife movement (3,4); and changing microclimate conditions at soil levels, thus impacting native arthropod populations (1).  Flowers and seeds are highly toxic to wildlife (1,2,3).</t>
  </si>
  <si>
    <t>(1) Bossard 2000; (2) DiTomaso and Healy 2007; (3) McClintock 1979; (4) Hoshovsky 1986; (5) Knapp 2004.</t>
  </si>
  <si>
    <t>Forms dense stands that impact native wildlife species by displacing native vegetation (1), thus reducing foraging and nesting opportunities (2); impeding wildlife movement (3,4); and changing microclimate conditions at soil levels, thus impacting native arthropod populations (1).  Flowers and seeds are highly toxic to wildlife (1,2,3).  Occurs in habitats that support listed or covered species, including grasslands, coastal scrub, oak woodlands, riparian corridors, and open forests (1,2).  On Catalina Island, occurs in riparian habitat known to support listed wildlife species (5).</t>
  </si>
  <si>
    <r>
      <t>(1) Bossard 2000; (2) DiTomaso and Healy 2007; (3)</t>
    </r>
    <r>
      <rPr>
        <b/>
        <sz val="9"/>
        <rFont val="Times New Roman"/>
        <family val="1"/>
      </rPr>
      <t xml:space="preserve"> </t>
    </r>
    <r>
      <rPr>
        <sz val="9"/>
        <rFont val="Times New Roman"/>
        <family val="1"/>
      </rPr>
      <t>McClintock 1979; (4) Hoshovsky 1986.</t>
    </r>
  </si>
  <si>
    <t>(1) VRO 2009.</t>
  </si>
  <si>
    <t>May provide cover for some species, such as rabbits (1).</t>
  </si>
  <si>
    <t>(1) Bossard 2000; (2) Hoshovsky 1986; (3) Zouhar 2005; (4) Parker et al. 2002.</t>
  </si>
  <si>
    <t>(1) Bossard 2000; (2) Hickman 1993; (3) DiTomaso and Healy 2007.</t>
  </si>
  <si>
    <t>Rapidly growing shrub (1,2) that colonizes open disturbed sites (including burned areas), roadsides, and pastures, as well as relatively undisturbed grasslands, coastal scrub, oak woodlands, riparian corridors, and open forests (1,3).</t>
  </si>
  <si>
    <t>(1) Bossard 2000; (2) Anonymous 2001; (3) Boyd 1995; (4) Zouhar 2005; (5) DiTomaso and Healy 2007; (6) Odion and Haubensak 2002.</t>
  </si>
  <si>
    <t>Disturbance (e.g., road construction, pig rooting, fire, clearing) facilitates establishment of this species (1).  Fire stimulates mass germination (2) and cutting or burning stimulates resprouting from the root crown (3).  Nitrogen-fixing shrub (4) whose success in nutrient-poor soils may be enhanced by increased atmospheric nitrogen due to global warming.</t>
  </si>
  <si>
    <r>
      <t xml:space="preserve">Increases fire intensity and frequency (1,2). </t>
    </r>
    <r>
      <rPr>
        <b/>
        <sz val="9"/>
        <color indexed="10"/>
        <rFont val="Times New Roman"/>
        <family val="1"/>
      </rPr>
      <t xml:space="preserve"> </t>
    </r>
    <r>
      <rPr>
        <sz val="9"/>
        <rFont val="Times New Roman"/>
        <family val="1"/>
      </rPr>
      <t>Nitrogen-fixing shrub that outcompetes and displace native plants through shading and resource utilization (3).</t>
    </r>
  </si>
  <si>
    <t>(1) Thorne 1967; (2) Knapp 2004; (3) Bossard 2000; (4) Zouhar 2005.</t>
  </si>
  <si>
    <t>(1) Bossard 2000; (2) Alexander and D'Antonio 2003.</t>
  </si>
  <si>
    <t>Becomes reproductive at 2-3 years of age (1).  In one study, stands ranged from 5 to 15 years old, and seed production appeared to increase into the middle age range, then taper off (2).</t>
  </si>
  <si>
    <t>(1) Cal-IPC 2004; (2) DiTomaso and Healy 2007.</t>
  </si>
  <si>
    <t>(1) Cal-IPC 2004;  (2) DiTomaso and Healy 2007.</t>
  </si>
  <si>
    <t>(1) Anonymous 2002; (2) Odion and Haubensak 2002; (3) Boyd 1995; (4) LeBlanc 2001.</t>
  </si>
  <si>
    <r>
      <t>Forms dense monospecific stands (1).  Can occur along riverbanks and riparian corridors (1,2); however, there is no evidence of this species impacting flow</t>
    </r>
    <r>
      <rPr>
        <sz val="9"/>
        <rFont val="Times New Roman"/>
        <family val="1"/>
      </rPr>
      <t>.</t>
    </r>
  </si>
  <si>
    <t>Anonymous.  2001.  A comprehensive broom and gorse biological control effort.  CalEPPC News 9(2):3-6.</t>
  </si>
  <si>
    <t>Bossard, C.C. 2004.  Personal observations, St. Mary's College, Moraga, CA.</t>
  </si>
  <si>
    <t>Carreira, J.A. and F.X. Niell.  1992.  Plant nutrient changes in a semi-arid Mediterranean shrubland after fire.  Journal of Vegetation Science 3(4):457-466.</t>
  </si>
  <si>
    <t>Evergreen shrub (1).  Aggressive root system characterized by a long taproot and an extensive, many-branched, shallow lateral root system (2). Over stabaliztion potential.</t>
  </si>
  <si>
    <t>Unknown, but dense monospecific stands along riverbanks and riparian corridors could presumably impact sediment transport. Increased roughness of stands in comparison to native vegetation structure (R).</t>
  </si>
  <si>
    <t>Typically small groups of plants or isolated plants, but has potential to form patches. No documented dense stands in our region, but Catalina Island invasion indicates high probability (Knapp 2004).</t>
  </si>
  <si>
    <t>Alexander, J.M. and C.M. D'Antonio.  2003.  Seed bank dynamics of French broom in coastal California grasslands: effects of stand age and prescribed burning on control and restoration.  Restoration Ecology 11(2):185-197.</t>
  </si>
  <si>
    <t>Low invasive potential (e.g., requires disturbance [trails, overgrazing, grading] to establish in wildlands).</t>
  </si>
  <si>
    <t>Unknown.  Drought-tolerant shrub once established (1); grows in varied soil moisture conditions, but prefers siliceous soils (2), which include silt, clay, and other sedimentary soils that promote water retention.</t>
  </si>
  <si>
    <r>
      <t xml:space="preserve">No native </t>
    </r>
    <r>
      <rPr>
        <i/>
        <sz val="9"/>
        <rFont val="Times New Roman"/>
        <family val="1"/>
      </rPr>
      <t>Genista</t>
    </r>
    <r>
      <rPr>
        <sz val="9"/>
        <rFont val="Times New Roman"/>
        <family val="1"/>
      </rPr>
      <t xml:space="preserve"> in California (1).</t>
    </r>
  </si>
  <si>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</si>
  <si>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</si>
  <si>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</si>
  <si>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</si>
  <si>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</si>
  <si>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</si>
  <si>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</si>
  <si>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</si>
  <si>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</si>
  <si>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</si>
  <si>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</si>
  <si>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</si>
  <si>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</si>
  <si>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</si>
  <si>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</si>
  <si>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</si>
  <si>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</si>
  <si>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</si>
  <si>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</si>
  <si>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</si>
  <si>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</si>
  <si>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</si>
  <si>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</si>
  <si>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</si>
  <si>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</si>
  <si>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</si>
  <si>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</si>
  <si>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</si>
  <si>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</si>
  <si>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</si>
  <si>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</si>
  <si>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</si>
  <si>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</si>
  <si>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</si>
  <si>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</si>
  <si>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</si>
  <si>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</si>
  <si>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</si>
  <si>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</si>
  <si>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</si>
  <si>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</si>
  <si>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</si>
  <si>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</si>
  <si>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</si>
  <si>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</si>
  <si>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</si>
  <si>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</si>
  <si>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</si>
  <si>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</si>
  <si>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</si>
  <si>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</si>
  <si>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</si>
  <si>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</si>
  <si>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</si>
  <si>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</si>
  <si>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</si>
  <si>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</si>
  <si>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</si>
  <si>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</si>
  <si>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</si>
  <si>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</si>
  <si>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</si>
  <si>
    <t>No impacts to infrastructure leading to 'emergency actions' that damage fauna.</t>
  </si>
  <si>
    <t>(1) Knapp 2004; (2) Bossard 2000; (3) Anonymous 2002; (4) Anonymous 2001; (5) Bossard 2004.</t>
  </si>
  <si>
    <t>Rarely dispersed more than 1 km by animals. Wind and water dispersal are not a mechanism for seed movement.</t>
  </si>
  <si>
    <t>Class</t>
  </si>
  <si>
    <t>2.0  Invasiveness</t>
  </si>
  <si>
    <t>2.2  Rate of Spread: How will it do (is it doing) in new areas?</t>
  </si>
  <si>
    <t>Subclass</t>
  </si>
  <si>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</si>
  <si>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</si>
  <si>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</si>
  <si>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</si>
  <si>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</si>
  <si>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</si>
  <si>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</si>
  <si>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</si>
  <si>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</si>
  <si>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</si>
  <si>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</si>
  <si>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</si>
  <si>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</si>
  <si>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</si>
  <si>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</si>
  <si>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t>Minor change to fire intensity (e.g., low increase in fuel load [0% to 5%]).</t>
  </si>
  <si>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</si>
  <si>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</si>
  <si>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</si>
  <si>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</si>
  <si>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t>Greatly changes water flow (e.g., changes or divert flow during flood events; significantly changes flow capacity; modifies flow patterns; large stands of large plants.</t>
  </si>
  <si>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</si>
  <si>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</si>
  <si>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</si>
  <si>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Greatly changes sediment transport (e.g., traps sediment and/or changes geomorphology of system [channel forms] ).</t>
  </si>
  <si>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</si>
  <si>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</si>
  <si>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</si>
  <si>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</si>
  <si>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</si>
  <si>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r>
      <t>May be eaten by domestic grazing animals (1,2,3), but foliage and seeds are toxic, and can result in digestive disorders in horses and paralysis in some livestock (1).</t>
    </r>
    <r>
      <rPr>
        <b/>
        <sz val="9"/>
        <color indexed="10"/>
        <rFont val="Times New Roman"/>
        <family val="1"/>
      </rPr>
      <t xml:space="preserve">  </t>
    </r>
    <r>
      <rPr>
        <sz val="9"/>
        <rFont val="Times New Roman"/>
        <family val="1"/>
      </rPr>
      <t>Utilized by non-native honeybees (4).</t>
    </r>
  </si>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</sst>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40">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vertAlign val="superscript"/>
      <sz val="9"/>
      <name val="Times New Roman"/>
      <family val="1"/>
    </font>
    <font>
      <sz val="9"/>
      <color indexed="8"/>
      <name val="Times New Roman"/>
      <family val="1"/>
    </font>
    <font>
      <sz val="10"/>
      <name val="Arial"/>
      <family val="2"/>
    </font>
    <font>
      <b/>
      <sz val="12"/>
      <name val="Times New Roman"/>
      <family val="1"/>
    </font>
    <font>
      <sz val="12"/>
      <name val="Arial"/>
      <family val="2"/>
    </font>
    <font>
      <sz val="8"/>
      <name val="Arial"/>
      <family val="2"/>
    </font>
    <font>
      <b/>
      <i/>
      <sz val="14"/>
      <name val="Arial"/>
      <family val="2"/>
    </font>
    <font>
      <b/>
      <sz val="14"/>
      <name val="Arial"/>
      <family val="2"/>
    </font>
    <font>
      <sz val="14"/>
      <name val="Arial"/>
      <family val="2"/>
    </font>
    <font>
      <b/>
      <sz val="9"/>
      <color indexed="10"/>
      <name val="Times New Roman"/>
      <family val="1"/>
    </font>
    <font>
      <i/>
      <sz val="14"/>
      <name val="Arial"/>
      <family val="2"/>
    </font>
    <font>
      <sz val="12"/>
      <name val="Arial"/>
    </font>
    <font>
      <b/>
      <i/>
      <sz val="12"/>
      <name val="Arial"/>
      <family val="2"/>
    </font>
    <font>
      <i/>
      <sz val="12"/>
      <name val="Arial"/>
      <family val="2"/>
    </font>
    <font>
      <b/>
      <sz val="12"/>
      <color indexed="8"/>
      <name val="Arial"/>
      <family val="2"/>
    </font>
    <font>
      <vertAlign val="superscript"/>
      <sz val="12"/>
      <color indexed="8"/>
      <name val="Arial"/>
      <family val="2"/>
    </font>
    <font>
      <b/>
      <vertAlign val="superscript"/>
      <sz val="12"/>
      <color indexed="8"/>
      <name val="Arial"/>
      <family val="2"/>
    </font>
    <font>
      <sz val="12"/>
      <color indexed="8"/>
      <name val="Arial"/>
      <family val="2"/>
    </font>
    <font>
      <sz val="10"/>
      <color indexed="8"/>
      <name val="Arial"/>
      <family val="2"/>
    </font>
    <font>
      <sz val="10"/>
      <color indexed="8"/>
      <name val="Arial"/>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trike/>
      <sz val="12"/>
      <color indexed="10"/>
      <name val="Arial"/>
      <family val="2"/>
    </font>
    <font>
      <sz val="10"/>
      <name val="Arial"/>
    </font>
    <font>
      <sz val="11"/>
      <name val="Arial"/>
    </font>
    <font>
      <b/>
      <sz val="11"/>
      <name val="Arial"/>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double">
        <color indexed="64"/>
      </bottom>
      <diagonal/>
    </border>
    <border>
      <left style="thin">
        <color indexed="64"/>
      </left>
      <right/>
      <top style="medium">
        <color indexed="64"/>
      </top>
      <bottom style="medium">
        <color indexed="64"/>
      </bottom>
      <diagonal/>
    </border>
  </borders>
  <cellStyleXfs count="2">
    <xf numFmtId="0" fontId="0" fillId="0" borderId="0"/>
    <xf numFmtId="43" fontId="13" fillId="0" borderId="0" applyFont="0" applyFill="0" applyBorder="0" applyAlignment="0" applyProtection="0"/>
  </cellStyleXfs>
  <cellXfs count="262">
    <xf numFmtId="0" fontId="0" fillId="0" borderId="0" xfId="0"/>
    <xf numFmtId="0" fontId="5" fillId="0" borderId="0" xfId="0" applyFont="1"/>
    <xf numFmtId="0" fontId="7" fillId="0" borderId="0" xfId="0" applyFont="1"/>
    <xf numFmtId="0" fontId="7" fillId="0" borderId="1" xfId="0" applyFont="1" applyBorder="1"/>
    <xf numFmtId="0" fontId="7" fillId="2" borderId="1" xfId="0" applyFont="1" applyFill="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3" fillId="0" borderId="0" xfId="0" applyFont="1" applyFill="1"/>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0" xfId="0" applyFont="1" applyAlignment="1">
      <alignment vertical="center"/>
    </xf>
    <xf numFmtId="0" fontId="7" fillId="0" borderId="1" xfId="0" applyFont="1" applyFill="1" applyBorder="1" applyAlignment="1">
      <alignment vertical="top" wrapText="1"/>
    </xf>
    <xf numFmtId="0" fontId="12" fillId="0" borderId="1" xfId="0" applyFont="1" applyBorder="1" applyAlignment="1">
      <alignment horizontal="left" vertical="top" wrapText="1"/>
    </xf>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6" xfId="0" applyNumberFormat="1" applyBorder="1"/>
    <xf numFmtId="165" fontId="0" fillId="0" borderId="6" xfId="1" applyNumberFormat="1" applyFont="1" applyBorder="1"/>
    <xf numFmtId="1" fontId="0" fillId="0" borderId="1" xfId="0" applyNumberFormat="1" applyBorder="1"/>
    <xf numFmtId="165" fontId="0" fillId="0" borderId="1" xfId="1" applyNumberFormat="1" applyFont="1" applyBorder="1"/>
    <xf numFmtId="0" fontId="2" fillId="3" borderId="7" xfId="0" applyFont="1" applyFill="1" applyBorder="1" applyAlignment="1">
      <alignment horizontal="center"/>
    </xf>
    <xf numFmtId="164" fontId="2" fillId="3" borderId="8" xfId="0" applyNumberFormat="1" applyFont="1" applyFill="1" applyBorder="1" applyAlignment="1">
      <alignment horizontal="center"/>
    </xf>
    <xf numFmtId="0" fontId="3" fillId="0" borderId="0" xfId="0" applyFont="1" applyFill="1" applyAlignment="1">
      <alignment horizontal="center" vertical="center"/>
    </xf>
    <xf numFmtId="0" fontId="7" fillId="2" borderId="1" xfId="0" applyFont="1" applyFill="1" applyBorder="1" applyAlignment="1">
      <alignment vertical="top" wrapText="1"/>
    </xf>
    <xf numFmtId="0" fontId="7" fillId="4" borderId="5" xfId="0" applyFont="1" applyFill="1" applyBorder="1" applyAlignment="1">
      <alignment horizontal="left" vertical="top" wrapText="1"/>
    </xf>
    <xf numFmtId="0" fontId="5" fillId="2" borderId="1" xfId="0" applyFont="1" applyFill="1" applyBorder="1" applyAlignment="1">
      <alignment vertical="top"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5"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10" fillId="6"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3" fillId="7" borderId="1" xfId="0" applyFont="1" applyFill="1" applyBorder="1" applyAlignment="1">
      <alignment horizontal="center" vertical="top" wrapText="1"/>
    </xf>
    <xf numFmtId="0" fontId="3" fillId="7" borderId="1" xfId="0" applyFont="1" applyFill="1" applyBorder="1" applyAlignment="1">
      <alignment horizontal="left" vertical="top" wrapText="1"/>
    </xf>
    <xf numFmtId="0" fontId="3" fillId="7" borderId="9"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1" xfId="0" applyFont="1" applyFill="1" applyBorder="1" applyAlignment="1">
      <alignment vertical="center" wrapText="1"/>
    </xf>
    <xf numFmtId="0" fontId="2" fillId="7" borderId="4" xfId="0" applyFont="1" applyFill="1" applyBorder="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6" xfId="0" applyNumberFormat="1" applyBorder="1" applyAlignment="1">
      <alignment horizontal="center"/>
    </xf>
    <xf numFmtId="1" fontId="0" fillId="0" borderId="1" xfId="0" applyNumberFormat="1" applyBorder="1" applyAlignment="1">
      <alignment horizontal="center"/>
    </xf>
    <xf numFmtId="164" fontId="2" fillId="3" borderId="1" xfId="0" applyNumberFormat="1" applyFont="1" applyFill="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horizontal="center"/>
    </xf>
    <xf numFmtId="0" fontId="19" fillId="0" borderId="0" xfId="0" applyFont="1"/>
    <xf numFmtId="1" fontId="7" fillId="0" borderId="1" xfId="0" quotePrefix="1" applyNumberFormat="1" applyFont="1" applyBorder="1" applyAlignment="1">
      <alignment horizontal="center" vertical="center" wrapText="1"/>
    </xf>
    <xf numFmtId="0" fontId="18" fillId="0" borderId="11" xfId="0" applyFont="1" applyBorder="1"/>
    <xf numFmtId="0" fontId="18" fillId="0" borderId="11" xfId="0" applyFont="1" applyBorder="1" applyAlignment="1">
      <alignment horizontal="center"/>
    </xf>
    <xf numFmtId="0" fontId="18" fillId="0" borderId="11" xfId="0" applyFont="1" applyBorder="1" applyAlignment="1">
      <alignment horizontal="right"/>
    </xf>
    <xf numFmtId="49" fontId="18" fillId="0" borderId="0" xfId="0" applyNumberFormat="1" applyFont="1" applyAlignment="1">
      <alignment horizontal="right"/>
    </xf>
    <xf numFmtId="0" fontId="21" fillId="0" borderId="0" xfId="0" applyFont="1"/>
    <xf numFmtId="0" fontId="19" fillId="0" borderId="0" xfId="0" applyFont="1" applyAlignment="1">
      <alignment horizontal="center"/>
    </xf>
    <xf numFmtId="49" fontId="19" fillId="0" borderId="0" xfId="0" applyNumberFormat="1" applyFont="1" applyAlignment="1">
      <alignment horizontal="right"/>
    </xf>
    <xf numFmtId="0" fontId="22" fillId="0" borderId="0" xfId="0" applyFont="1"/>
    <xf numFmtId="0" fontId="22" fillId="0" borderId="0" xfId="0" applyFont="1" applyAlignment="1">
      <alignment horizontal="center"/>
    </xf>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22" fillId="0" borderId="0" xfId="0" applyFont="1" applyBorder="1"/>
    <xf numFmtId="0" fontId="2" fillId="7" borderId="4" xfId="0" applyFont="1" applyFill="1" applyBorder="1" applyAlignment="1">
      <alignment horizontal="center" vertical="center"/>
    </xf>
    <xf numFmtId="164" fontId="2" fillId="3" borderId="5" xfId="0" applyNumberFormat="1" applyFont="1" applyFill="1" applyBorder="1" applyAlignment="1">
      <alignment horizontal="center"/>
    </xf>
    <xf numFmtId="164" fontId="2" fillId="0" borderId="1" xfId="0" applyNumberFormat="1" applyFont="1" applyBorder="1" applyAlignment="1">
      <alignment horizontal="center"/>
    </xf>
    <xf numFmtId="164" fontId="2" fillId="3" borderId="1" xfId="0" applyNumberFormat="1" applyFont="1" applyFill="1" applyBorder="1" applyAlignment="1">
      <alignment horizontal="center"/>
    </xf>
    <xf numFmtId="0" fontId="2" fillId="0" borderId="1" xfId="0" applyFont="1" applyBorder="1" applyAlignment="1">
      <alignment horizontal="center"/>
    </xf>
    <xf numFmtId="0" fontId="2" fillId="0" borderId="0" xfId="0" applyFont="1"/>
    <xf numFmtId="0" fontId="23" fillId="0" borderId="0" xfId="0" applyFont="1"/>
    <xf numFmtId="0" fontId="23" fillId="0" borderId="0" xfId="0" applyFont="1" applyAlignment="1">
      <alignment vertical="center"/>
    </xf>
    <xf numFmtId="0" fontId="2" fillId="0" borderId="0" xfId="0" applyFont="1" applyAlignment="1">
      <alignment vertical="center"/>
    </xf>
    <xf numFmtId="0" fontId="2" fillId="0" borderId="0" xfId="0" applyFont="1" applyAlignment="1">
      <alignment horizontal="left" vertical="center"/>
    </xf>
    <xf numFmtId="49" fontId="2" fillId="0" borderId="0" xfId="0" applyNumberFormat="1" applyFont="1" applyAlignment="1">
      <alignment horizontal="right" vertical="center"/>
    </xf>
    <xf numFmtId="0" fontId="2" fillId="0" borderId="0" xfId="0" applyFont="1" applyAlignment="1">
      <alignment horizontal="left" vertical="center" wrapText="1"/>
    </xf>
    <xf numFmtId="0" fontId="2" fillId="0" borderId="0" xfId="0" applyFont="1" applyAlignment="1">
      <alignment horizontal="center" vertical="center" wrapText="1"/>
    </xf>
    <xf numFmtId="49" fontId="2" fillId="0" borderId="0" xfId="0" applyNumberFormat="1" applyFont="1" applyAlignment="1">
      <alignment horizontal="right" vertical="center" wrapText="1"/>
    </xf>
    <xf numFmtId="0" fontId="22" fillId="0" borderId="0" xfId="0" applyFont="1" applyAlignment="1">
      <alignment vertical="center" wrapText="1"/>
    </xf>
    <xf numFmtId="0" fontId="22" fillId="0" borderId="0" xfId="0" applyFont="1" applyAlignment="1"/>
    <xf numFmtId="0" fontId="22" fillId="0" borderId="0" xfId="0" applyFont="1" applyFill="1"/>
    <xf numFmtId="0" fontId="22" fillId="0" borderId="0" xfId="0" applyFont="1" applyFill="1" applyBorder="1"/>
    <xf numFmtId="0" fontId="22" fillId="0" borderId="0" xfId="0" applyFont="1" applyFill="1" applyBorder="1" applyAlignment="1">
      <alignment vertical="center" wrapText="1"/>
    </xf>
    <xf numFmtId="0" fontId="22" fillId="0" borderId="0" xfId="0" applyFont="1" applyFill="1" applyBorder="1" applyAlignment="1">
      <alignment horizontal="center"/>
    </xf>
    <xf numFmtId="0" fontId="2" fillId="0" borderId="0" xfId="0" applyFont="1" applyAlignment="1">
      <alignment horizontal="left"/>
    </xf>
    <xf numFmtId="0" fontId="22" fillId="0" borderId="0" xfId="0" applyFont="1" applyAlignment="1">
      <alignment horizontal="center" vertical="center" wrapText="1"/>
    </xf>
    <xf numFmtId="0" fontId="15" fillId="0" borderId="0" xfId="0" applyFont="1"/>
    <xf numFmtId="0" fontId="25" fillId="7" borderId="4" xfId="0" applyFont="1" applyFill="1" applyBorder="1" applyAlignment="1">
      <alignment horizontal="center" vertical="center" wrapText="1"/>
    </xf>
    <xf numFmtId="0" fontId="25" fillId="5" borderId="5" xfId="0" applyFont="1" applyFill="1" applyBorder="1"/>
    <xf numFmtId="0" fontId="25" fillId="5" borderId="5" xfId="0" applyFont="1" applyFill="1" applyBorder="1" applyAlignment="1">
      <alignment horizontal="center"/>
    </xf>
    <xf numFmtId="0" fontId="25" fillId="0" borderId="1" xfId="0" applyFont="1" applyFill="1" applyBorder="1"/>
    <xf numFmtId="0" fontId="25" fillId="0" borderId="1" xfId="0" applyFont="1" applyFill="1" applyBorder="1" applyAlignment="1">
      <alignment horizontal="center"/>
    </xf>
    <xf numFmtId="0" fontId="25" fillId="5" borderId="1" xfId="0" applyFont="1" applyFill="1" applyBorder="1"/>
    <xf numFmtId="0" fontId="25" fillId="5" borderId="1" xfId="0" applyFont="1" applyFill="1" applyBorder="1" applyAlignment="1">
      <alignment horizontal="center"/>
    </xf>
    <xf numFmtId="2" fontId="25"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0" fontId="25" fillId="0" borderId="6" xfId="0" applyFont="1" applyFill="1" applyBorder="1"/>
    <xf numFmtId="0" fontId="25" fillId="0" borderId="6" xfId="0" applyFont="1" applyFill="1" applyBorder="1" applyAlignment="1">
      <alignment horizontal="center"/>
    </xf>
    <xf numFmtId="0" fontId="25" fillId="0" borderId="0" xfId="0" applyFont="1" applyFill="1" applyBorder="1"/>
    <xf numFmtId="0" fontId="25" fillId="0" borderId="0" xfId="0" applyFont="1" applyFill="1" applyBorder="1" applyAlignment="1">
      <alignment horizontal="center"/>
    </xf>
    <xf numFmtId="0" fontId="28" fillId="0" borderId="0" xfId="0" applyFont="1"/>
    <xf numFmtId="0" fontId="28" fillId="0" borderId="0" xfId="0" applyFont="1" applyAlignment="1">
      <alignment horizontal="center"/>
    </xf>
    <xf numFmtId="0" fontId="15" fillId="0" borderId="0" xfId="0" applyFont="1" applyAlignment="1">
      <alignment horizontal="center"/>
    </xf>
    <xf numFmtId="164" fontId="6" fillId="4" borderId="12" xfId="0" applyNumberFormat="1" applyFont="1" applyFill="1" applyBorder="1" applyAlignment="1">
      <alignment horizontal="left"/>
    </xf>
    <xf numFmtId="0" fontId="6" fillId="4" borderId="12" xfId="0" applyFont="1" applyFill="1" applyBorder="1"/>
    <xf numFmtId="0" fontId="6" fillId="4" borderId="13" xfId="0" applyFont="1" applyFill="1" applyBorder="1" applyAlignment="1"/>
    <xf numFmtId="0" fontId="6" fillId="4" borderId="14" xfId="0" applyFont="1" applyFill="1" applyBorder="1" applyAlignment="1"/>
    <xf numFmtId="0" fontId="6" fillId="4" borderId="15" xfId="0" applyFont="1" applyFill="1" applyBorder="1" applyAlignment="1"/>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6"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30" fillId="0" borderId="0" xfId="0" applyFont="1" applyAlignment="1">
      <alignment horizontal="center" vertical="top"/>
    </xf>
    <xf numFmtId="0" fontId="30" fillId="0" borderId="0" xfId="0" applyFont="1"/>
    <xf numFmtId="0" fontId="30" fillId="0" borderId="0" xfId="0" applyFont="1" applyAlignment="1">
      <alignment vertical="top" wrapText="1"/>
    </xf>
    <xf numFmtId="0" fontId="30" fillId="0" borderId="0" xfId="0" applyFont="1" applyAlignment="1">
      <alignment horizontal="left" vertical="top" wrapText="1"/>
    </xf>
    <xf numFmtId="0" fontId="31" fillId="7" borderId="9" xfId="0" applyFont="1" applyFill="1" applyBorder="1" applyAlignment="1">
      <alignment horizontal="center" vertical="center" wrapText="1"/>
    </xf>
    <xf numFmtId="0" fontId="31" fillId="7" borderId="10" xfId="0" applyFont="1" applyFill="1" applyBorder="1" applyAlignment="1">
      <alignment horizontal="center" vertical="center" wrapText="1"/>
    </xf>
    <xf numFmtId="164" fontId="32" fillId="4" borderId="12" xfId="0" applyNumberFormat="1" applyFont="1" applyFill="1" applyBorder="1" applyAlignment="1">
      <alignment horizontal="left" vertical="center"/>
    </xf>
    <xf numFmtId="0" fontId="32" fillId="0" borderId="1" xfId="0" applyFont="1" applyFill="1" applyBorder="1" applyAlignment="1">
      <alignment vertical="center"/>
    </xf>
    <xf numFmtId="0" fontId="32" fillId="2" borderId="1" xfId="0" applyFont="1" applyFill="1" applyBorder="1" applyAlignment="1">
      <alignment horizontal="center" vertical="center"/>
    </xf>
    <xf numFmtId="0" fontId="12" fillId="0" borderId="1" xfId="0" applyFont="1" applyFill="1" applyBorder="1" applyAlignment="1">
      <alignment vertical="center"/>
    </xf>
    <xf numFmtId="0" fontId="12" fillId="0" borderId="1" xfId="0" applyFont="1" applyFill="1" applyBorder="1" applyAlignment="1">
      <alignment horizontal="center" vertical="center"/>
    </xf>
    <xf numFmtId="0" fontId="12" fillId="0" borderId="1" xfId="0" applyFont="1" applyBorder="1"/>
    <xf numFmtId="0" fontId="12" fillId="0" borderId="1" xfId="0" applyFont="1" applyBorder="1" applyAlignment="1">
      <alignment horizontal="center" vertical="top"/>
    </xf>
    <xf numFmtId="0" fontId="12" fillId="0" borderId="1" xfId="0" applyFont="1" applyBorder="1" applyAlignment="1">
      <alignment vertical="top" wrapText="1"/>
    </xf>
    <xf numFmtId="0" fontId="12" fillId="0" borderId="2" xfId="0" applyFont="1" applyBorder="1" applyAlignment="1">
      <alignment horizontal="left" vertical="top" wrapText="1"/>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vertical="top"/>
    </xf>
    <xf numFmtId="0" fontId="12" fillId="0" borderId="1" xfId="0" applyFont="1" applyFill="1" applyBorder="1"/>
    <xf numFmtId="0" fontId="12" fillId="0" borderId="1" xfId="0" applyFont="1" applyFill="1" applyBorder="1" applyAlignment="1">
      <alignment horizontal="center" vertical="top"/>
    </xf>
    <xf numFmtId="0" fontId="12" fillId="0" borderId="1" xfId="0" applyFont="1" applyFill="1" applyBorder="1" applyAlignment="1">
      <alignment vertical="top" wrapText="1"/>
    </xf>
    <xf numFmtId="0" fontId="12" fillId="0" borderId="1" xfId="0" applyFont="1" applyFill="1" applyBorder="1" applyAlignment="1">
      <alignment horizontal="left" vertical="top" wrapText="1"/>
    </xf>
    <xf numFmtId="0" fontId="12" fillId="0" borderId="0" xfId="0" applyFont="1" applyAlignment="1">
      <alignment wrapText="1"/>
    </xf>
    <xf numFmtId="0" fontId="12" fillId="0" borderId="0" xfId="0" applyFont="1" applyAlignment="1">
      <alignment vertical="top"/>
    </xf>
    <xf numFmtId="0" fontId="12" fillId="0" borderId="0" xfId="0" applyFont="1" applyAlignment="1">
      <alignment vertical="top" wrapText="1"/>
    </xf>
    <xf numFmtId="0" fontId="35" fillId="0" borderId="1" xfId="0" applyFont="1" applyBorder="1" applyAlignment="1">
      <alignment vertical="center"/>
    </xf>
    <xf numFmtId="164" fontId="14" fillId="3" borderId="5" xfId="0" applyNumberFormat="1" applyFont="1" applyFill="1" applyBorder="1" applyAlignment="1">
      <alignment horizontal="center" vertical="center" wrapText="1"/>
    </xf>
    <xf numFmtId="0" fontId="7" fillId="4" borderId="5" xfId="0" applyFont="1" applyFill="1" applyBorder="1" applyAlignment="1">
      <alignment vertical="top" wrapText="1"/>
    </xf>
    <xf numFmtId="0" fontId="2" fillId="7" borderId="17" xfId="0" applyFont="1" applyFill="1" applyBorder="1" applyAlignment="1">
      <alignment horizontal="center" vertical="center" wrapText="1"/>
    </xf>
    <xf numFmtId="0" fontId="22" fillId="0" borderId="0" xfId="0" applyFont="1" applyAlignment="1">
      <alignment vertical="center"/>
    </xf>
    <xf numFmtId="0" fontId="3" fillId="5" borderId="18" xfId="0" applyFont="1" applyFill="1" applyBorder="1" applyAlignment="1"/>
    <xf numFmtId="0" fontId="3" fillId="5" borderId="19" xfId="0" applyFont="1" applyFill="1" applyBorder="1" applyAlignment="1"/>
    <xf numFmtId="0" fontId="3" fillId="5" borderId="20" xfId="0" applyFont="1" applyFill="1" applyBorder="1" applyAlignment="1"/>
    <xf numFmtId="164" fontId="3" fillId="3" borderId="1" xfId="0" applyNumberFormat="1" applyFont="1" applyFill="1" applyBorder="1" applyAlignment="1">
      <alignment horizontal="center"/>
    </xf>
    <xf numFmtId="0" fontId="3" fillId="5" borderId="21"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6"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15" fillId="0" borderId="1" xfId="0" applyFont="1" applyFill="1" applyBorder="1" applyAlignment="1">
      <alignment vertical="center"/>
    </xf>
    <xf numFmtId="0" fontId="13" fillId="0" borderId="1" xfId="0" applyFont="1" applyFill="1" applyBorder="1" applyAlignment="1">
      <alignment horizontal="center" vertical="center"/>
    </xf>
    <xf numFmtId="0" fontId="1" fillId="0" borderId="1" xfId="0" applyFont="1" applyBorder="1" applyAlignment="1">
      <alignment horizontal="left" vertical="top" wrapText="1"/>
    </xf>
    <xf numFmtId="0" fontId="13" fillId="0" borderId="1" xfId="0" applyFont="1" applyBorder="1" applyAlignment="1">
      <alignment horizontal="center" vertical="center"/>
    </xf>
    <xf numFmtId="0" fontId="3" fillId="2" borderId="1" xfId="0" applyFont="1" applyFill="1" applyBorder="1" applyAlignment="1">
      <alignment horizontal="left" vertical="top" wrapText="1"/>
    </xf>
    <xf numFmtId="0" fontId="15" fillId="0" borderId="11" xfId="0" applyFont="1" applyFill="1" applyBorder="1" applyAlignment="1">
      <alignment vertical="center"/>
    </xf>
    <xf numFmtId="164" fontId="1" fillId="0" borderId="23" xfId="0" applyNumberFormat="1" applyFont="1" applyFill="1" applyBorder="1" applyAlignment="1">
      <alignment horizontal="center" vertical="center"/>
    </xf>
    <xf numFmtId="0" fontId="13" fillId="0" borderId="24" xfId="0" applyFont="1" applyFill="1" applyBorder="1" applyAlignment="1">
      <alignment horizontal="center" vertical="center"/>
    </xf>
    <xf numFmtId="0" fontId="1" fillId="0" borderId="24" xfId="0" applyFont="1" applyBorder="1" applyAlignment="1">
      <alignment horizontal="left" vertical="top" wrapText="1"/>
    </xf>
    <xf numFmtId="1" fontId="3" fillId="7" borderId="4" xfId="0" applyNumberFormat="1" applyFont="1" applyFill="1" applyBorder="1" applyAlignment="1">
      <alignment horizontal="center" vertical="center" wrapText="1"/>
    </xf>
    <xf numFmtId="0" fontId="3" fillId="7" borderId="4" xfId="0" applyFont="1" applyFill="1" applyBorder="1" applyAlignment="1">
      <alignment horizontal="center" vertical="center" wrapText="1"/>
    </xf>
    <xf numFmtId="0" fontId="13" fillId="0" borderId="0" xfId="0" applyFont="1"/>
    <xf numFmtId="0" fontId="13" fillId="0" borderId="0" xfId="0" applyFont="1" applyAlignment="1">
      <alignment vertical="center" wrapText="1"/>
    </xf>
    <xf numFmtId="0" fontId="13" fillId="0" borderId="0" xfId="0" applyFont="1" applyAlignment="1">
      <alignment horizontal="center"/>
    </xf>
    <xf numFmtId="0" fontId="2" fillId="0" borderId="6" xfId="0" applyFont="1" applyBorder="1"/>
    <xf numFmtId="0" fontId="23" fillId="0" borderId="0" xfId="0" applyFont="1" applyAlignment="1">
      <alignment vertical="center" wrapText="1"/>
    </xf>
    <xf numFmtId="0" fontId="15" fillId="0" borderId="0" xfId="0" applyFont="1" applyAlignment="1">
      <alignment vertical="center" wrapText="1"/>
    </xf>
    <xf numFmtId="0" fontId="37" fillId="0" borderId="24" xfId="0" applyFont="1" applyBorder="1" applyAlignment="1">
      <alignment horizontal="center"/>
    </xf>
    <xf numFmtId="0" fontId="37" fillId="0" borderId="5" xfId="0" applyFont="1" applyBorder="1" applyAlignment="1">
      <alignment horizontal="center"/>
    </xf>
    <xf numFmtId="0" fontId="37" fillId="0" borderId="6" xfId="0" applyFont="1" applyBorder="1" applyAlignment="1">
      <alignment horizontal="center"/>
    </xf>
    <xf numFmtId="0" fontId="37" fillId="0" borderId="1" xfId="0" applyFont="1" applyBorder="1" applyAlignment="1">
      <alignment horizontal="center"/>
    </xf>
    <xf numFmtId="0" fontId="38" fillId="0" borderId="0" xfId="0" applyFont="1" applyBorder="1"/>
    <xf numFmtId="0" fontId="38" fillId="0" borderId="0" xfId="0" applyFont="1"/>
    <xf numFmtId="0" fontId="39" fillId="0" borderId="0" xfId="0" applyFont="1" applyAlignment="1">
      <alignment horizontal="left" vertical="center"/>
    </xf>
    <xf numFmtId="0" fontId="15" fillId="0" borderId="0" xfId="0" applyFont="1" applyAlignment="1"/>
    <xf numFmtId="0" fontId="6" fillId="2" borderId="2"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3"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2" xfId="0" applyFont="1" applyBorder="1" applyAlignment="1">
      <alignment horizontal="left" vertical="center"/>
    </xf>
    <xf numFmtId="0" fontId="7" fillId="0" borderId="16" xfId="0" applyFont="1" applyBorder="1" applyAlignment="1">
      <alignment horizontal="left" vertical="center"/>
    </xf>
    <xf numFmtId="0" fontId="7" fillId="0" borderId="3" xfId="0" applyFont="1" applyBorder="1" applyAlignment="1">
      <alignment horizontal="left" vertical="center"/>
    </xf>
    <xf numFmtId="0" fontId="7" fillId="0" borderId="2" xfId="0" applyFont="1" applyBorder="1" applyAlignment="1">
      <alignment horizontal="left" vertical="center" wrapText="1"/>
    </xf>
    <xf numFmtId="0" fontId="7" fillId="0" borderId="16" xfId="0" applyFont="1" applyBorder="1" applyAlignment="1">
      <alignment horizontal="left" vertical="center" wrapText="1"/>
    </xf>
    <xf numFmtId="0" fontId="7" fillId="0" borderId="3" xfId="0" applyFont="1" applyBorder="1" applyAlignment="1">
      <alignment horizontal="left" vertical="center" wrapText="1"/>
    </xf>
    <xf numFmtId="0" fontId="6" fillId="2" borderId="2" xfId="0" applyFont="1" applyFill="1" applyBorder="1" applyAlignment="1">
      <alignment horizontal="left" vertical="center"/>
    </xf>
    <xf numFmtId="0" fontId="6" fillId="2" borderId="16" xfId="0" applyFont="1" applyFill="1" applyBorder="1" applyAlignment="1">
      <alignment horizontal="left" vertical="center"/>
    </xf>
    <xf numFmtId="0" fontId="6" fillId="2" borderId="3" xfId="0" applyFont="1" applyFill="1" applyBorder="1" applyAlignment="1">
      <alignment horizontal="left" vertical="center"/>
    </xf>
    <xf numFmtId="0" fontId="7" fillId="0" borderId="2" xfId="0" applyFont="1" applyFill="1" applyBorder="1" applyAlignment="1">
      <alignment horizontal="left" vertical="center"/>
    </xf>
    <xf numFmtId="0" fontId="7" fillId="0" borderId="16" xfId="0" applyFont="1" applyFill="1" applyBorder="1" applyAlignment="1">
      <alignment horizontal="left" vertical="center"/>
    </xf>
    <xf numFmtId="0" fontId="7" fillId="0" borderId="3" xfId="0" applyFont="1" applyFill="1" applyBorder="1" applyAlignment="1">
      <alignment horizontal="left" vertical="center"/>
    </xf>
    <xf numFmtId="0" fontId="2" fillId="7" borderId="2" xfId="0" applyFont="1" applyFill="1" applyBorder="1" applyAlignment="1">
      <alignment horizontal="center" vertical="top" wrapText="1"/>
    </xf>
    <xf numFmtId="0" fontId="2" fillId="7" borderId="16" xfId="0" applyFont="1" applyFill="1" applyBorder="1" applyAlignment="1">
      <alignment horizontal="center" vertical="top" wrapText="1"/>
    </xf>
    <xf numFmtId="0" fontId="2" fillId="7" borderId="3" xfId="0" applyFont="1" applyFill="1" applyBorder="1" applyAlignment="1">
      <alignment horizontal="center" vertical="top" wrapText="1"/>
    </xf>
    <xf numFmtId="0" fontId="2" fillId="7" borderId="26" xfId="0" applyFont="1" applyFill="1" applyBorder="1" applyAlignment="1">
      <alignment horizontal="center" vertical="center"/>
    </xf>
    <xf numFmtId="0" fontId="2" fillId="7" borderId="27" xfId="0" applyFont="1" applyFill="1" applyBorder="1" applyAlignment="1">
      <alignment horizontal="center" vertical="center"/>
    </xf>
    <xf numFmtId="0" fontId="2" fillId="7" borderId="28" xfId="0" applyFont="1" applyFill="1" applyBorder="1" applyAlignment="1">
      <alignment horizontal="center" vertical="center"/>
    </xf>
    <xf numFmtId="0" fontId="2" fillId="7" borderId="25" xfId="0" applyFont="1" applyFill="1" applyBorder="1" applyAlignment="1">
      <alignment horizontal="center" vertical="center"/>
    </xf>
    <xf numFmtId="0" fontId="2" fillId="7" borderId="29" xfId="0" applyFont="1" applyFill="1" applyBorder="1" applyAlignment="1">
      <alignment horizontal="center" vertical="center"/>
    </xf>
    <xf numFmtId="0" fontId="2" fillId="7" borderId="10" xfId="0" applyFont="1" applyFill="1" applyBorder="1" applyAlignment="1">
      <alignment horizontal="center" vertical="center"/>
    </xf>
    <xf numFmtId="0" fontId="32" fillId="2" borderId="2" xfId="0" applyFont="1" applyFill="1" applyBorder="1" applyAlignment="1">
      <alignment horizontal="left" vertical="center"/>
    </xf>
    <xf numFmtId="0" fontId="32" fillId="2" borderId="16" xfId="0" applyFont="1" applyFill="1" applyBorder="1" applyAlignment="1">
      <alignment horizontal="left" vertical="center"/>
    </xf>
    <xf numFmtId="0" fontId="32" fillId="2" borderId="3" xfId="0" applyFont="1" applyFill="1" applyBorder="1" applyAlignment="1">
      <alignment horizontal="left" vertical="center"/>
    </xf>
    <xf numFmtId="0" fontId="32" fillId="2" borderId="2" xfId="0" applyFont="1" applyFill="1" applyBorder="1" applyAlignment="1">
      <alignment horizontal="left" vertical="center" wrapText="1"/>
    </xf>
    <xf numFmtId="0" fontId="32" fillId="2" borderId="16"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12" fillId="0" borderId="2" xfId="0" applyFont="1" applyFill="1" applyBorder="1" applyAlignment="1">
      <alignment horizontal="left" vertical="center"/>
    </xf>
    <xf numFmtId="0" fontId="12" fillId="0" borderId="16" xfId="0" applyFont="1" applyFill="1" applyBorder="1" applyAlignment="1">
      <alignment horizontal="left" vertical="center"/>
    </xf>
    <xf numFmtId="0" fontId="12" fillId="0" borderId="3" xfId="0" applyFont="1" applyFill="1" applyBorder="1" applyAlignment="1">
      <alignment horizontal="left" vertical="center"/>
    </xf>
    <xf numFmtId="0" fontId="12" fillId="0" borderId="2" xfId="0" applyFont="1" applyBorder="1" applyAlignment="1">
      <alignment horizontal="left" vertical="center" wrapText="1"/>
    </xf>
    <xf numFmtId="0" fontId="12" fillId="0" borderId="16" xfId="0" applyFont="1" applyBorder="1" applyAlignment="1">
      <alignment horizontal="left" vertical="center" wrapText="1"/>
    </xf>
    <xf numFmtId="0" fontId="12" fillId="0" borderId="3" xfId="0" applyFont="1" applyBorder="1" applyAlignment="1">
      <alignment horizontal="left" vertical="center" wrapText="1"/>
    </xf>
    <xf numFmtId="0" fontId="12" fillId="0" borderId="2" xfId="0" applyFont="1" applyBorder="1" applyAlignment="1">
      <alignment horizontal="left" vertical="center"/>
    </xf>
    <xf numFmtId="0" fontId="12" fillId="0" borderId="16" xfId="0" applyFont="1" applyBorder="1" applyAlignment="1">
      <alignment horizontal="left" vertical="center"/>
    </xf>
    <xf numFmtId="0" fontId="12" fillId="0" borderId="3" xfId="0" applyFont="1" applyBorder="1" applyAlignment="1">
      <alignment horizontal="left" vertical="center"/>
    </xf>
    <xf numFmtId="0" fontId="25" fillId="7" borderId="26" xfId="0" applyFont="1" applyFill="1" applyBorder="1" applyAlignment="1">
      <alignment horizontal="center" vertical="center"/>
    </xf>
    <xf numFmtId="0" fontId="25" fillId="7" borderId="27" xfId="0" applyFont="1" applyFill="1" applyBorder="1" applyAlignment="1">
      <alignment horizontal="center" vertical="center"/>
    </xf>
    <xf numFmtId="0" fontId="25" fillId="7" borderId="28" xfId="0" applyFont="1" applyFill="1" applyBorder="1" applyAlignment="1">
      <alignment horizontal="center" vertical="center"/>
    </xf>
    <xf numFmtId="0" fontId="25" fillId="7" borderId="25" xfId="0" applyFont="1" applyFill="1" applyBorder="1" applyAlignment="1">
      <alignment horizontal="center" vertical="center"/>
    </xf>
    <xf numFmtId="0" fontId="25" fillId="7" borderId="29" xfId="0" applyFont="1" applyFill="1" applyBorder="1" applyAlignment="1">
      <alignment horizontal="center" vertical="center"/>
    </xf>
    <xf numFmtId="0" fontId="25" fillId="7" borderId="10" xfId="0" applyFont="1" applyFill="1" applyBorder="1" applyAlignment="1">
      <alignment horizontal="center" vertical="center"/>
    </xf>
    <xf numFmtId="0" fontId="25" fillId="7" borderId="2" xfId="0" applyFont="1" applyFill="1" applyBorder="1" applyAlignment="1">
      <alignment horizontal="center" vertical="top" wrapText="1"/>
    </xf>
    <xf numFmtId="0" fontId="25" fillId="7" borderId="16" xfId="0" applyFont="1" applyFill="1" applyBorder="1" applyAlignment="1">
      <alignment horizontal="center" vertical="top" wrapText="1"/>
    </xf>
    <xf numFmtId="0" fontId="25" fillId="7" borderId="3" xfId="0" applyFont="1" applyFill="1" applyBorder="1" applyAlignment="1">
      <alignment horizontal="center" vertical="top" wrapText="1"/>
    </xf>
    <xf numFmtId="0" fontId="12" fillId="0" borderId="2" xfId="0" applyFont="1" applyBorder="1" applyAlignment="1">
      <alignment horizontal="left" vertical="top" wrapText="1"/>
    </xf>
    <xf numFmtId="0" fontId="30" fillId="0" borderId="3" xfId="0" applyFont="1" applyBorder="1" applyAlignment="1">
      <alignment horizontal="left" vertical="top" wrapText="1"/>
    </xf>
    <xf numFmtId="0" fontId="32" fillId="4" borderId="13" xfId="0" applyFont="1" applyFill="1" applyBorder="1" applyAlignment="1">
      <alignment horizontal="left" vertical="center" wrapText="1"/>
    </xf>
    <xf numFmtId="0" fontId="32" fillId="4" borderId="14" xfId="0" applyFont="1" applyFill="1" applyBorder="1" applyAlignment="1">
      <alignment horizontal="left" vertical="center" wrapText="1"/>
    </xf>
    <xf numFmtId="0" fontId="32" fillId="4" borderId="15" xfId="0" applyFont="1" applyFill="1" applyBorder="1" applyAlignment="1">
      <alignment horizontal="left" vertical="center" wrapText="1"/>
    </xf>
    <xf numFmtId="0" fontId="13" fillId="0" borderId="0" xfId="0" applyFont="1" applyAlignment="1">
      <alignment horizontal="left" vertical="center" wrapText="1"/>
    </xf>
    <xf numFmtId="0" fontId="13" fillId="0" borderId="0" xfId="0" applyFont="1" applyAlignment="1">
      <alignment horizontal="left" vertical="center"/>
    </xf>
    <xf numFmtId="0" fontId="38" fillId="0" borderId="0" xfId="0" applyFont="1" applyFill="1" applyBorder="1" applyAlignment="1">
      <alignment horizontal="left" vertical="center" wrapText="1"/>
    </xf>
    <xf numFmtId="0" fontId="38" fillId="0" borderId="0" xfId="0" applyFont="1" applyAlignment="1">
      <alignment horizontal="left" vertical="center" wrapText="1"/>
    </xf>
    <xf numFmtId="0" fontId="2" fillId="7" borderId="30"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13" fillId="0" borderId="3" xfId="0" applyFont="1" applyFill="1" applyBorder="1" applyAlignment="1">
      <alignment horizontal="left" vertical="center" wrapText="1"/>
    </xf>
    <xf numFmtId="0" fontId="15" fillId="0" borderId="11" xfId="0" applyFont="1" applyFill="1" applyBorder="1" applyAlignment="1">
      <alignment horizontal="center" vertical="center" wrapText="1"/>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1031" name="Picture 1" descr="ryw Genista mon"/>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72400" cy="10058400"/>
        </a:xfrm>
        <a:prstGeom prst="rect">
          <a:avLst/>
        </a:prstGeom>
        <a:noFill/>
        <a:ln w="9525">
          <a:noFill/>
          <a:miter lim="800000"/>
          <a:headEnd/>
          <a:tailEnd/>
        </a:ln>
      </xdr:spPr>
    </xdr:pic>
    <xdr:clientData/>
  </xdr:twoCellAnchor>
  <xdr:twoCellAnchor>
    <xdr:from>
      <xdr:col>13</xdr:col>
      <xdr:colOff>0</xdr:colOff>
      <xdr:row>0</xdr:row>
      <xdr:rowOff>0</xdr:rowOff>
    </xdr:from>
    <xdr:to>
      <xdr:col>24</xdr:col>
      <xdr:colOff>571500</xdr:colOff>
      <xdr:row>58</xdr:row>
      <xdr:rowOff>28575</xdr:rowOff>
    </xdr:to>
    <xdr:pic>
      <xdr:nvPicPr>
        <xdr:cNvPr id="1032" name="Picture 8" descr="Genista mon"/>
        <xdr:cNvPicPr>
          <a:picLocks noChangeAspect="1" noChangeArrowheads="1"/>
        </xdr:cNvPicPr>
      </xdr:nvPicPr>
      <xdr:blipFill>
        <a:blip xmlns:r="http://schemas.openxmlformats.org/officeDocument/2006/relationships" r:embed="rId2" cstate="print"/>
        <a:srcRect/>
        <a:stretch>
          <a:fillRect/>
        </a:stretch>
      </xdr:blipFill>
      <xdr:spPr bwMode="auto">
        <a:xfrm>
          <a:off x="7924800" y="0"/>
          <a:ext cx="7277100" cy="94202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J33"/>
  <sheetViews>
    <sheetView tabSelected="1" workbookViewId="0">
      <selection activeCell="I14" sqref="I14"/>
    </sheetView>
  </sheetViews>
  <sheetFormatPr defaultRowHeight="15"/>
  <cols>
    <col min="1" max="1" width="37.7109375" style="73" customWidth="1"/>
    <col min="2" max="2" width="77" style="73" customWidth="1"/>
    <col min="3" max="3" width="11.7109375" style="74" customWidth="1"/>
    <col min="4" max="5" width="13.5703125" style="74" customWidth="1"/>
    <col min="6" max="6" width="9.140625" style="73"/>
    <col min="7" max="7" width="12.7109375" style="73" customWidth="1"/>
    <col min="8" max="16384" width="9.140625" style="73"/>
  </cols>
  <sheetData>
    <row r="1" spans="1:10" s="62" customFormat="1" ht="18.75" thickBot="1">
      <c r="A1" s="66" t="s">
        <v>160</v>
      </c>
      <c r="B1" s="66" t="s">
        <v>161</v>
      </c>
      <c r="C1" s="67"/>
      <c r="D1" s="67"/>
      <c r="E1" s="67"/>
      <c r="F1" s="66"/>
      <c r="G1" s="68" t="s">
        <v>302</v>
      </c>
    </row>
    <row r="2" spans="1:10" s="62" customFormat="1" ht="18.75">
      <c r="A2" s="61" t="s">
        <v>308</v>
      </c>
      <c r="B2" s="62" t="s">
        <v>309</v>
      </c>
      <c r="C2" s="63"/>
      <c r="D2" s="69"/>
      <c r="E2" s="69"/>
      <c r="F2" s="69"/>
      <c r="G2" s="69" t="s">
        <v>303</v>
      </c>
    </row>
    <row r="3" spans="1:10" s="64" customFormat="1" ht="13.5" customHeight="1">
      <c r="A3" s="70"/>
      <c r="C3" s="71"/>
      <c r="D3" s="72"/>
      <c r="E3" s="72"/>
      <c r="F3" s="72"/>
      <c r="G3" s="72"/>
    </row>
    <row r="4" spans="1:10" ht="15" customHeight="1" thickBot="1">
      <c r="A4" s="62"/>
      <c r="B4" s="62"/>
      <c r="C4" s="63"/>
      <c r="D4" s="63"/>
      <c r="E4" s="63"/>
    </row>
    <row r="5" spans="1:10" ht="16.5" thickBot="1">
      <c r="A5" s="33" t="s">
        <v>304</v>
      </c>
      <c r="B5" s="34">
        <f>G9+G14+G21</f>
        <v>6.9238544020431156</v>
      </c>
    </row>
    <row r="6" spans="1:10" ht="15.75">
      <c r="A6" s="75"/>
      <c r="B6" s="76"/>
    </row>
    <row r="7" spans="1:10" ht="15.75" thickBot="1">
      <c r="F7" s="77"/>
      <c r="G7" s="77"/>
    </row>
    <row r="8" spans="1:10" s="100" customFormat="1" ht="35.25" thickBot="1">
      <c r="A8" s="101" t="s">
        <v>427</v>
      </c>
      <c r="B8" s="101" t="s">
        <v>430</v>
      </c>
      <c r="C8" s="101" t="s">
        <v>431</v>
      </c>
      <c r="D8" s="101" t="s">
        <v>432</v>
      </c>
      <c r="E8" s="101" t="s">
        <v>433</v>
      </c>
      <c r="F8" s="101" t="s">
        <v>434</v>
      </c>
      <c r="G8" s="101" t="s">
        <v>435</v>
      </c>
    </row>
    <row r="9" spans="1:10" ht="15.75">
      <c r="A9" s="102" t="s">
        <v>305</v>
      </c>
      <c r="B9" s="102"/>
      <c r="C9" s="103">
        <v>0.6</v>
      </c>
      <c r="D9" s="103"/>
      <c r="E9" s="103">
        <v>10</v>
      </c>
      <c r="F9" s="79">
        <f>'Class 1'!K5</f>
        <v>6.5831499736674006</v>
      </c>
      <c r="G9" s="79">
        <f>F9*C9</f>
        <v>3.94988998420044</v>
      </c>
    </row>
    <row r="10" spans="1:10" ht="15.75">
      <c r="A10" s="104"/>
      <c r="B10" s="104" t="s">
        <v>436</v>
      </c>
      <c r="C10" s="105"/>
      <c r="D10" s="105">
        <v>0.3</v>
      </c>
      <c r="E10" s="105">
        <v>3</v>
      </c>
      <c r="F10" s="80">
        <f>'Class 1'!K6</f>
        <v>1.3727499945089998</v>
      </c>
      <c r="G10" s="80"/>
    </row>
    <row r="11" spans="1:10" ht="15.75">
      <c r="A11" s="104"/>
      <c r="B11" s="104" t="s">
        <v>437</v>
      </c>
      <c r="C11" s="105"/>
      <c r="D11" s="105">
        <v>0.4</v>
      </c>
      <c r="E11" s="105">
        <v>4</v>
      </c>
      <c r="F11" s="80">
        <f>'Class 1'!K25</f>
        <v>3.110399987558401</v>
      </c>
      <c r="G11" s="80"/>
      <c r="I11" s="77"/>
    </row>
    <row r="12" spans="1:10" ht="15.75">
      <c r="A12" s="104"/>
      <c r="B12" s="104" t="s">
        <v>438</v>
      </c>
      <c r="C12" s="105"/>
      <c r="D12" s="105">
        <v>0.3</v>
      </c>
      <c r="E12" s="105">
        <v>3</v>
      </c>
      <c r="F12" s="80">
        <f>'Class 1'!K36</f>
        <v>2.0999999915999998</v>
      </c>
      <c r="G12" s="80"/>
    </row>
    <row r="13" spans="1:10" ht="15.75">
      <c r="A13" s="104"/>
      <c r="B13" s="104"/>
      <c r="C13" s="105"/>
      <c r="D13" s="105"/>
      <c r="E13" s="105"/>
      <c r="F13" s="80"/>
      <c r="G13" s="80"/>
    </row>
    <row r="14" spans="1:10" ht="15.75">
      <c r="A14" s="106" t="s">
        <v>428</v>
      </c>
      <c r="B14" s="106"/>
      <c r="C14" s="107">
        <v>0.2</v>
      </c>
      <c r="D14" s="107"/>
      <c r="E14" s="107">
        <v>10</v>
      </c>
      <c r="F14" s="81">
        <f>'Class 2'!K5</f>
        <v>7.3633220892133782</v>
      </c>
      <c r="G14" s="81">
        <f>F14*C14</f>
        <v>1.4726644178426758</v>
      </c>
      <c r="J14" s="74"/>
    </row>
    <row r="15" spans="1:10" ht="15.75">
      <c r="A15" s="104"/>
      <c r="B15" s="104" t="s">
        <v>439</v>
      </c>
      <c r="C15" s="105"/>
      <c r="D15" s="105">
        <v>0.25</v>
      </c>
      <c r="E15" s="105">
        <v>2.5</v>
      </c>
      <c r="F15" s="80">
        <f>'Class 2'!K6</f>
        <v>2.2166666578000003</v>
      </c>
      <c r="G15" s="80"/>
    </row>
    <row r="16" spans="1:10" ht="15.75">
      <c r="A16" s="104"/>
      <c r="B16" s="104" t="s">
        <v>429</v>
      </c>
      <c r="C16" s="105"/>
      <c r="D16" s="105">
        <v>0.25</v>
      </c>
      <c r="E16" s="105">
        <v>2.5</v>
      </c>
      <c r="F16" s="80">
        <f>'Class 2'!K13</f>
        <v>1.66666666</v>
      </c>
      <c r="G16" s="80"/>
    </row>
    <row r="17" spans="1:7" ht="15.75">
      <c r="A17" s="104"/>
      <c r="B17" s="104" t="s">
        <v>155</v>
      </c>
      <c r="C17" s="105"/>
      <c r="D17" s="105">
        <v>0.25</v>
      </c>
      <c r="E17" s="105">
        <v>2.5</v>
      </c>
      <c r="F17" s="80">
        <f>'Class 2'!K15</f>
        <v>1.4799887794133781</v>
      </c>
      <c r="G17" s="80"/>
    </row>
    <row r="18" spans="1:7" ht="15.75">
      <c r="A18" s="104"/>
      <c r="B18" s="104" t="s">
        <v>156</v>
      </c>
      <c r="C18" s="105"/>
      <c r="D18" s="108">
        <v>0.1</v>
      </c>
      <c r="E18" s="109">
        <v>1</v>
      </c>
      <c r="F18" s="80">
        <f>'Class 2'!K28</f>
        <v>0.99999999600000011</v>
      </c>
      <c r="G18" s="80"/>
    </row>
    <row r="19" spans="1:7" ht="15.75">
      <c r="A19" s="104"/>
      <c r="B19" s="104" t="s">
        <v>157</v>
      </c>
      <c r="C19" s="105"/>
      <c r="D19" s="105">
        <v>0.15</v>
      </c>
      <c r="E19" s="105">
        <v>1.5</v>
      </c>
      <c r="F19" s="80">
        <f>'Class 2'!K30</f>
        <v>0.99999999599999989</v>
      </c>
      <c r="G19" s="80"/>
    </row>
    <row r="20" spans="1:7" ht="15.75">
      <c r="A20" s="104"/>
      <c r="B20" s="104"/>
      <c r="C20" s="105"/>
      <c r="D20" s="105"/>
      <c r="E20" s="105"/>
      <c r="F20" s="80"/>
      <c r="G20" s="80"/>
    </row>
    <row r="21" spans="1:7" ht="15.75">
      <c r="A21" s="106" t="s">
        <v>440</v>
      </c>
      <c r="B21" s="106"/>
      <c r="C21" s="107">
        <v>0.2</v>
      </c>
      <c r="D21" s="107"/>
      <c r="E21" s="107">
        <v>10</v>
      </c>
      <c r="F21" s="81">
        <f>'Class 3'!F4</f>
        <v>7.5065</v>
      </c>
      <c r="G21" s="81">
        <f>F21*C21</f>
        <v>1.5013000000000001</v>
      </c>
    </row>
    <row r="22" spans="1:7" ht="15.75">
      <c r="A22" s="104"/>
      <c r="B22" s="104" t="s">
        <v>441</v>
      </c>
      <c r="C22" s="105"/>
      <c r="D22" s="105">
        <v>0.5</v>
      </c>
      <c r="E22" s="105">
        <v>5</v>
      </c>
      <c r="F22" s="80">
        <f>'Class 3'!F5</f>
        <v>4.1665000000000001</v>
      </c>
      <c r="G22" s="82"/>
    </row>
    <row r="23" spans="1:7" ht="15.75">
      <c r="A23" s="104"/>
      <c r="B23" s="104" t="s">
        <v>442</v>
      </c>
      <c r="C23" s="105"/>
      <c r="D23" s="105">
        <v>0.5</v>
      </c>
      <c r="E23" s="105">
        <v>5</v>
      </c>
      <c r="F23" s="80">
        <f>'Class 3'!F8</f>
        <v>3.34</v>
      </c>
      <c r="G23" s="82"/>
    </row>
    <row r="24" spans="1:7" ht="16.5" thickBot="1">
      <c r="A24" s="110"/>
      <c r="B24" s="110"/>
      <c r="C24" s="111"/>
      <c r="D24" s="111"/>
      <c r="E24" s="111"/>
      <c r="F24" s="186"/>
      <c r="G24" s="186"/>
    </row>
    <row r="25" spans="1:7" ht="15.75">
      <c r="A25" s="112"/>
      <c r="B25" s="112"/>
      <c r="C25" s="113"/>
      <c r="D25" s="113"/>
      <c r="E25" s="113"/>
    </row>
    <row r="26" spans="1:7" ht="18">
      <c r="A26" s="114" t="s">
        <v>89</v>
      </c>
      <c r="B26" s="114"/>
      <c r="C26" s="115"/>
      <c r="D26" s="115"/>
      <c r="E26" s="115"/>
    </row>
    <row r="27" spans="1:7" ht="18">
      <c r="A27" s="114" t="s">
        <v>90</v>
      </c>
      <c r="B27" s="114"/>
      <c r="C27" s="115"/>
      <c r="D27" s="115"/>
      <c r="E27" s="115"/>
    </row>
    <row r="28" spans="1:7" ht="18">
      <c r="A28" s="114" t="s">
        <v>91</v>
      </c>
      <c r="B28" s="114"/>
      <c r="C28" s="115"/>
      <c r="D28" s="115"/>
      <c r="E28" s="115"/>
    </row>
    <row r="29" spans="1:7" ht="18">
      <c r="A29" s="114" t="s">
        <v>92</v>
      </c>
      <c r="B29" s="114"/>
      <c r="C29" s="115"/>
      <c r="D29" s="115"/>
      <c r="E29" s="115"/>
    </row>
    <row r="30" spans="1:7" ht="18">
      <c r="A30" s="114" t="s">
        <v>93</v>
      </c>
      <c r="B30" s="114"/>
      <c r="C30" s="115"/>
      <c r="D30" s="115"/>
      <c r="E30" s="115"/>
    </row>
    <row r="31" spans="1:7">
      <c r="A31" s="100"/>
      <c r="B31" s="100"/>
      <c r="C31" s="116"/>
      <c r="D31" s="116"/>
      <c r="E31" s="116"/>
    </row>
    <row r="32" spans="1:7" ht="15.75">
      <c r="A32" s="83" t="s">
        <v>306</v>
      </c>
      <c r="B32" s="100"/>
      <c r="C32" s="116"/>
      <c r="D32" s="116"/>
      <c r="E32" s="116"/>
    </row>
    <row r="33" spans="1:5" ht="15.75">
      <c r="A33" s="83" t="s">
        <v>307</v>
      </c>
      <c r="B33" s="100"/>
      <c r="C33" s="116"/>
      <c r="D33" s="116"/>
      <c r="E33" s="116"/>
    </row>
  </sheetData>
  <phoneticPr fontId="16" type="noConversion"/>
  <pageMargins left="0.75" right="0.75" top="0.7" bottom="1" header="0.5" footer="0.5"/>
  <pageSetup scale="76"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K40" sqref="K40"/>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5" customWidth="1"/>
    <col min="7" max="7" width="15.5703125" style="15" customWidth="1"/>
    <col min="8" max="8" width="19.5703125" style="15" customWidth="1"/>
    <col min="9" max="9" width="22.28515625" style="19" customWidth="1"/>
    <col min="10" max="10" width="22.7109375" style="19" customWidth="1"/>
    <col min="11" max="11" width="11.42578125" style="48" customWidth="1"/>
    <col min="12" max="12" width="34.28515625" style="19" customWidth="1"/>
    <col min="13" max="13" width="24.7109375" style="19" customWidth="1"/>
    <col min="14" max="16384" width="17.85546875" style="2"/>
  </cols>
  <sheetData>
    <row r="1" spans="1:13" ht="15.75">
      <c r="A1" s="84" t="s">
        <v>310</v>
      </c>
    </row>
    <row r="3" spans="1:13" s="13" customFormat="1" ht="15.75" customHeight="1">
      <c r="A3" s="218" t="s">
        <v>279</v>
      </c>
      <c r="B3" s="219"/>
      <c r="C3" s="219"/>
      <c r="D3" s="219"/>
      <c r="E3" s="220"/>
      <c r="F3" s="215" t="s">
        <v>280</v>
      </c>
      <c r="G3" s="216"/>
      <c r="H3" s="216"/>
      <c r="I3" s="216"/>
      <c r="J3" s="217"/>
      <c r="K3" s="49"/>
      <c r="L3" s="50"/>
      <c r="M3" s="50"/>
    </row>
    <row r="4" spans="1:13" s="35" customFormat="1" ht="27" customHeight="1" thickBot="1">
      <c r="A4" s="221"/>
      <c r="B4" s="222"/>
      <c r="C4" s="222"/>
      <c r="D4" s="222"/>
      <c r="E4" s="223"/>
      <c r="F4" s="51" t="s">
        <v>402</v>
      </c>
      <c r="G4" s="51" t="s">
        <v>405</v>
      </c>
      <c r="H4" s="51" t="s">
        <v>399</v>
      </c>
      <c r="I4" s="51" t="s">
        <v>400</v>
      </c>
      <c r="J4" s="52" t="s">
        <v>401</v>
      </c>
      <c r="K4" s="51" t="s">
        <v>396</v>
      </c>
      <c r="L4" s="51" t="s">
        <v>397</v>
      </c>
      <c r="M4" s="51" t="s">
        <v>398</v>
      </c>
    </row>
    <row r="5" spans="1:13" s="9" customFormat="1" ht="16.5" thickTop="1">
      <c r="A5" s="117">
        <v>1</v>
      </c>
      <c r="B5" s="118" t="s">
        <v>275</v>
      </c>
      <c r="C5" s="118"/>
      <c r="D5" s="118"/>
      <c r="E5" s="119"/>
      <c r="F5" s="120"/>
      <c r="G5" s="120"/>
      <c r="H5" s="120"/>
      <c r="I5" s="120"/>
      <c r="J5" s="121"/>
      <c r="K5" s="60">
        <f>(K6+K25+K36)</f>
        <v>6.5831499736674006</v>
      </c>
      <c r="L5" s="37"/>
      <c r="M5" s="37"/>
    </row>
    <row r="6" spans="1:13" s="9" customFormat="1" ht="12.75">
      <c r="A6" s="122"/>
      <c r="B6" s="123">
        <v>1.1000000000000001</v>
      </c>
      <c r="C6" s="124" t="s">
        <v>276</v>
      </c>
      <c r="D6" s="124"/>
      <c r="E6" s="125"/>
      <c r="F6" s="126"/>
      <c r="G6" s="126"/>
      <c r="H6" s="126"/>
      <c r="I6" s="126"/>
      <c r="J6" s="127"/>
      <c r="K6" s="44">
        <f>(K7+K11+K16+K19+K21+K23)*0.3*0.83333333</f>
        <v>1.3727499945089998</v>
      </c>
      <c r="L6" s="16"/>
      <c r="M6" s="16"/>
    </row>
    <row r="7" spans="1:13">
      <c r="A7" s="128"/>
      <c r="B7" s="128"/>
      <c r="C7" s="21" t="s">
        <v>277</v>
      </c>
      <c r="D7" s="212" t="s">
        <v>443</v>
      </c>
      <c r="E7" s="213"/>
      <c r="F7" s="213"/>
      <c r="G7" s="213"/>
      <c r="H7" s="213"/>
      <c r="I7" s="213"/>
      <c r="J7" s="214"/>
      <c r="K7" s="41">
        <f>(SUM(K8:K10)*1.33)*0.3</f>
        <v>3.5910000000000002</v>
      </c>
      <c r="L7" s="8"/>
      <c r="M7" s="8"/>
    </row>
    <row r="8" spans="1:13" ht="115.5" customHeight="1">
      <c r="A8" s="3"/>
      <c r="B8" s="3"/>
      <c r="C8" s="3"/>
      <c r="D8" s="7" t="s">
        <v>278</v>
      </c>
      <c r="E8" s="8" t="s">
        <v>444</v>
      </c>
      <c r="F8" s="14" t="s">
        <v>281</v>
      </c>
      <c r="G8" s="5" t="s">
        <v>394</v>
      </c>
      <c r="H8" s="8" t="s">
        <v>409</v>
      </c>
      <c r="I8" s="8" t="s">
        <v>202</v>
      </c>
      <c r="J8" s="8" t="s">
        <v>411</v>
      </c>
      <c r="K8" s="40">
        <v>3</v>
      </c>
      <c r="L8" s="8" t="s">
        <v>106</v>
      </c>
      <c r="M8" s="8" t="s">
        <v>342</v>
      </c>
    </row>
    <row r="9" spans="1:13" ht="66.75" customHeight="1">
      <c r="A9" s="3"/>
      <c r="B9" s="3"/>
      <c r="C9" s="3"/>
      <c r="D9" s="7" t="s">
        <v>282</v>
      </c>
      <c r="E9" s="5" t="s">
        <v>445</v>
      </c>
      <c r="F9" s="14" t="s">
        <v>281</v>
      </c>
      <c r="G9" s="5" t="s">
        <v>395</v>
      </c>
      <c r="H9" s="24" t="s">
        <v>446</v>
      </c>
      <c r="I9" s="8" t="s">
        <v>412</v>
      </c>
      <c r="J9" s="8" t="s">
        <v>413</v>
      </c>
      <c r="K9" s="40">
        <v>3</v>
      </c>
      <c r="L9" s="8" t="s">
        <v>119</v>
      </c>
      <c r="M9" s="8" t="s">
        <v>120</v>
      </c>
    </row>
    <row r="10" spans="1:13" ht="150" customHeight="1">
      <c r="A10" s="3"/>
      <c r="B10" s="3"/>
      <c r="C10" s="3"/>
      <c r="D10" s="7" t="s">
        <v>283</v>
      </c>
      <c r="E10" s="5" t="s">
        <v>447</v>
      </c>
      <c r="F10" s="14" t="s">
        <v>281</v>
      </c>
      <c r="G10" s="5" t="s">
        <v>268</v>
      </c>
      <c r="H10" s="8" t="s">
        <v>414</v>
      </c>
      <c r="I10" s="8" t="s">
        <v>415</v>
      </c>
      <c r="J10" s="8" t="s">
        <v>416</v>
      </c>
      <c r="K10" s="40">
        <v>3</v>
      </c>
      <c r="L10" s="8" t="s">
        <v>107</v>
      </c>
      <c r="M10" s="8" t="s">
        <v>301</v>
      </c>
    </row>
    <row r="11" spans="1:13">
      <c r="A11" s="21"/>
      <c r="B11" s="21"/>
      <c r="C11" s="21" t="s">
        <v>284</v>
      </c>
      <c r="D11" s="212" t="s">
        <v>448</v>
      </c>
      <c r="E11" s="213"/>
      <c r="F11" s="213"/>
      <c r="G11" s="213"/>
      <c r="H11" s="213"/>
      <c r="I11" s="213"/>
      <c r="J11" s="214"/>
      <c r="K11" s="45">
        <f>(SUM(K12:K15))*0.3</f>
        <v>0.3</v>
      </c>
      <c r="L11" s="8"/>
      <c r="M11" s="8"/>
    </row>
    <row r="12" spans="1:13" ht="78.75" customHeight="1">
      <c r="A12" s="3"/>
      <c r="B12" s="3"/>
      <c r="C12" s="3"/>
      <c r="D12" s="7" t="s">
        <v>278</v>
      </c>
      <c r="E12" s="5" t="s">
        <v>449</v>
      </c>
      <c r="F12" s="14" t="s">
        <v>281</v>
      </c>
      <c r="G12" s="5" t="s">
        <v>269</v>
      </c>
      <c r="H12" s="8" t="s">
        <v>419</v>
      </c>
      <c r="I12" s="8" t="s">
        <v>417</v>
      </c>
      <c r="J12" s="8" t="s">
        <v>418</v>
      </c>
      <c r="K12" s="40">
        <v>0</v>
      </c>
      <c r="L12" s="8" t="s">
        <v>324</v>
      </c>
      <c r="M12" s="8" t="s">
        <v>290</v>
      </c>
    </row>
    <row r="13" spans="1:13" ht="85.5" customHeight="1">
      <c r="A13" s="3"/>
      <c r="B13" s="3"/>
      <c r="C13" s="3"/>
      <c r="D13" s="7" t="s">
        <v>282</v>
      </c>
      <c r="E13" s="5" t="s">
        <v>450</v>
      </c>
      <c r="F13" s="14" t="s">
        <v>281</v>
      </c>
      <c r="G13" s="5" t="s">
        <v>270</v>
      </c>
      <c r="H13" s="8" t="s">
        <v>203</v>
      </c>
      <c r="I13" s="8" t="s">
        <v>204</v>
      </c>
      <c r="J13" s="8" t="s">
        <v>451</v>
      </c>
      <c r="K13" s="40">
        <v>0</v>
      </c>
      <c r="L13" s="8" t="s">
        <v>351</v>
      </c>
      <c r="M13" s="8" t="s">
        <v>320</v>
      </c>
    </row>
    <row r="14" spans="1:13" ht="88.5" customHeight="1">
      <c r="A14" s="3"/>
      <c r="B14" s="3"/>
      <c r="C14" s="3"/>
      <c r="D14" s="7" t="s">
        <v>283</v>
      </c>
      <c r="E14" s="5" t="s">
        <v>263</v>
      </c>
      <c r="F14" s="14" t="s">
        <v>281</v>
      </c>
      <c r="G14" s="5" t="s">
        <v>376</v>
      </c>
      <c r="H14" s="8" t="s">
        <v>205</v>
      </c>
      <c r="I14" s="8" t="s">
        <v>206</v>
      </c>
      <c r="J14" s="8" t="s">
        <v>207</v>
      </c>
      <c r="K14" s="40">
        <v>0</v>
      </c>
      <c r="L14" s="8" t="s">
        <v>360</v>
      </c>
      <c r="M14" s="8" t="s">
        <v>328</v>
      </c>
    </row>
    <row r="15" spans="1:13" ht="112.5" customHeight="1">
      <c r="A15" s="3"/>
      <c r="B15" s="3"/>
      <c r="C15" s="3"/>
      <c r="D15" s="7" t="s">
        <v>285</v>
      </c>
      <c r="E15" s="5" t="s">
        <v>452</v>
      </c>
      <c r="F15" s="14" t="s">
        <v>281</v>
      </c>
      <c r="G15" s="5" t="s">
        <v>271</v>
      </c>
      <c r="H15" s="8" t="s">
        <v>209</v>
      </c>
      <c r="I15" s="8" t="s">
        <v>210</v>
      </c>
      <c r="J15" s="8" t="s">
        <v>211</v>
      </c>
      <c r="K15" s="40">
        <v>1</v>
      </c>
      <c r="L15" s="8" t="s">
        <v>108</v>
      </c>
      <c r="M15" s="8" t="s">
        <v>323</v>
      </c>
    </row>
    <row r="16" spans="1:13">
      <c r="A16" s="21"/>
      <c r="B16" s="21"/>
      <c r="C16" s="21" t="s">
        <v>286</v>
      </c>
      <c r="D16" s="212" t="s">
        <v>453</v>
      </c>
      <c r="E16" s="213"/>
      <c r="F16" s="213"/>
      <c r="G16" s="213"/>
      <c r="H16" s="213"/>
      <c r="I16" s="213"/>
      <c r="J16" s="214"/>
      <c r="K16" s="46">
        <f>(SUM(K17:K18)*2)*0.2</f>
        <v>0.8</v>
      </c>
      <c r="L16" s="8"/>
      <c r="M16" s="8"/>
    </row>
    <row r="17" spans="1:13" ht="120">
      <c r="A17" s="3"/>
      <c r="B17" s="3"/>
      <c r="C17" s="3"/>
      <c r="D17" s="7" t="s">
        <v>278</v>
      </c>
      <c r="E17" s="6" t="s">
        <v>212</v>
      </c>
      <c r="F17" s="8" t="s">
        <v>281</v>
      </c>
      <c r="G17" s="5" t="s">
        <v>266</v>
      </c>
      <c r="H17" s="8" t="s">
        <v>213</v>
      </c>
      <c r="I17" s="8" t="s">
        <v>214</v>
      </c>
      <c r="J17" s="8" t="s">
        <v>215</v>
      </c>
      <c r="K17" s="40">
        <v>1</v>
      </c>
      <c r="L17" s="8" t="s">
        <v>355</v>
      </c>
      <c r="M17" s="8" t="s">
        <v>321</v>
      </c>
    </row>
    <row r="18" spans="1:13" ht="65.25" customHeight="1">
      <c r="A18" s="3"/>
      <c r="B18" s="3"/>
      <c r="C18" s="3"/>
      <c r="D18" s="7" t="s">
        <v>282</v>
      </c>
      <c r="E18" s="6" t="s">
        <v>454</v>
      </c>
      <c r="F18" s="8" t="s">
        <v>281</v>
      </c>
      <c r="G18" s="5" t="s">
        <v>377</v>
      </c>
      <c r="H18" s="8" t="s">
        <v>267</v>
      </c>
      <c r="I18" s="20" t="s">
        <v>403</v>
      </c>
      <c r="J18" s="8" t="s">
        <v>455</v>
      </c>
      <c r="K18" s="40">
        <v>1</v>
      </c>
      <c r="L18" s="8" t="s">
        <v>356</v>
      </c>
      <c r="M18" s="8" t="s">
        <v>109</v>
      </c>
    </row>
    <row r="19" spans="1:13">
      <c r="A19" s="21"/>
      <c r="B19" s="21"/>
      <c r="C19" s="21" t="s">
        <v>362</v>
      </c>
      <c r="D19" s="212" t="s">
        <v>456</v>
      </c>
      <c r="E19" s="213"/>
      <c r="F19" s="213"/>
      <c r="G19" s="213"/>
      <c r="H19" s="213"/>
      <c r="I19" s="213"/>
      <c r="J19" s="214"/>
      <c r="K19" s="46">
        <f>K20*4*0.2</f>
        <v>0.8</v>
      </c>
      <c r="L19" s="8"/>
      <c r="M19" s="8"/>
    </row>
    <row r="20" spans="1:13" ht="75.75" customHeight="1">
      <c r="A20" s="3"/>
      <c r="B20" s="3"/>
      <c r="C20" s="3"/>
      <c r="D20" s="7" t="s">
        <v>278</v>
      </c>
      <c r="E20" s="5" t="s">
        <v>457</v>
      </c>
      <c r="F20" s="12" t="s">
        <v>281</v>
      </c>
      <c r="G20" s="8" t="s">
        <v>216</v>
      </c>
      <c r="H20" s="8" t="s">
        <v>217</v>
      </c>
      <c r="I20" s="20" t="s">
        <v>423</v>
      </c>
      <c r="J20" s="8" t="s">
        <v>218</v>
      </c>
      <c r="K20" s="40">
        <v>1</v>
      </c>
      <c r="L20" s="8" t="s">
        <v>110</v>
      </c>
      <c r="M20" s="8" t="s">
        <v>118</v>
      </c>
    </row>
    <row r="21" spans="1:13" s="22" customFormat="1">
      <c r="A21" s="21"/>
      <c r="B21" s="21"/>
      <c r="C21" s="21" t="s">
        <v>363</v>
      </c>
      <c r="D21" s="200" t="s">
        <v>458</v>
      </c>
      <c r="E21" s="201"/>
      <c r="F21" s="201"/>
      <c r="G21" s="201"/>
      <c r="H21" s="201"/>
      <c r="I21" s="201"/>
      <c r="J21" s="202"/>
      <c r="K21" s="46">
        <f>K22*4*0.1</f>
        <v>0.8</v>
      </c>
      <c r="L21" s="8"/>
      <c r="M21" s="8"/>
    </row>
    <row r="22" spans="1:13" ht="111.75" customHeight="1">
      <c r="A22" s="3"/>
      <c r="B22" s="3"/>
      <c r="C22" s="3"/>
      <c r="D22" s="7" t="s">
        <v>278</v>
      </c>
      <c r="E22" s="5" t="s">
        <v>459</v>
      </c>
      <c r="F22" s="12" t="s">
        <v>281</v>
      </c>
      <c r="G22" s="8" t="s">
        <v>186</v>
      </c>
      <c r="H22" s="8" t="s">
        <v>187</v>
      </c>
      <c r="I22" s="19" t="s">
        <v>188</v>
      </c>
      <c r="J22" s="8" t="s">
        <v>190</v>
      </c>
      <c r="K22" s="42">
        <v>2</v>
      </c>
      <c r="L22" s="8" t="s">
        <v>325</v>
      </c>
      <c r="M22" s="8" t="s">
        <v>326</v>
      </c>
    </row>
    <row r="23" spans="1:13">
      <c r="A23" s="10"/>
      <c r="B23" s="10"/>
      <c r="C23" s="10" t="s">
        <v>364</v>
      </c>
      <c r="D23" s="200" t="s">
        <v>460</v>
      </c>
      <c r="E23" s="201"/>
      <c r="F23" s="201"/>
      <c r="G23" s="201"/>
      <c r="H23" s="201"/>
      <c r="I23" s="201"/>
      <c r="J23" s="202"/>
      <c r="K23" s="46">
        <f>K24*4*-0.1</f>
        <v>-0.8</v>
      </c>
      <c r="L23" s="8"/>
      <c r="M23" s="8"/>
    </row>
    <row r="24" spans="1:13" ht="111.75" customHeight="1">
      <c r="A24" s="3"/>
      <c r="B24" s="3"/>
      <c r="C24" s="3"/>
      <c r="D24" s="7" t="s">
        <v>278</v>
      </c>
      <c r="E24" s="5" t="s">
        <v>462</v>
      </c>
      <c r="F24" s="12" t="s">
        <v>281</v>
      </c>
      <c r="G24" s="8" t="s">
        <v>404</v>
      </c>
      <c r="H24" s="17" t="s">
        <v>463</v>
      </c>
      <c r="I24" s="8" t="s">
        <v>219</v>
      </c>
      <c r="J24" s="8" t="s">
        <v>464</v>
      </c>
      <c r="K24" s="40">
        <v>2</v>
      </c>
      <c r="L24" s="8" t="s">
        <v>322</v>
      </c>
      <c r="M24" s="8" t="s">
        <v>323</v>
      </c>
    </row>
    <row r="25" spans="1:13" ht="12.75">
      <c r="A25" s="39"/>
      <c r="B25" s="129">
        <v>1.2</v>
      </c>
      <c r="C25" s="209" t="s">
        <v>378</v>
      </c>
      <c r="D25" s="210"/>
      <c r="E25" s="210"/>
      <c r="F25" s="210"/>
      <c r="G25" s="210"/>
      <c r="H25" s="210"/>
      <c r="I25" s="210"/>
      <c r="J25" s="211"/>
      <c r="K25" s="44">
        <f>(K26+K28+K30+K32+K34)*0.4*0.83333333</f>
        <v>3.110399987558401</v>
      </c>
      <c r="L25" s="16"/>
      <c r="M25" s="16"/>
    </row>
    <row r="26" spans="1:13">
      <c r="A26" s="39"/>
      <c r="B26" s="39"/>
      <c r="C26" s="39" t="s">
        <v>379</v>
      </c>
      <c r="D26" s="203" t="s">
        <v>465</v>
      </c>
      <c r="E26" s="204"/>
      <c r="F26" s="204"/>
      <c r="G26" s="204"/>
      <c r="H26" s="204"/>
      <c r="I26" s="204"/>
      <c r="J26" s="205"/>
      <c r="K26" s="47">
        <f>K27*4*0.2666</f>
        <v>2.1328</v>
      </c>
      <c r="L26" s="8"/>
      <c r="M26" s="8"/>
    </row>
    <row r="27" spans="1:13" ht="173.25" customHeight="1">
      <c r="A27" s="3"/>
      <c r="B27" s="3"/>
      <c r="C27" s="3"/>
      <c r="D27" s="7" t="s">
        <v>278</v>
      </c>
      <c r="E27" s="5" t="s">
        <v>466</v>
      </c>
      <c r="F27" s="12" t="s">
        <v>281</v>
      </c>
      <c r="G27" s="8" t="s">
        <v>272</v>
      </c>
      <c r="H27" s="8" t="s">
        <v>420</v>
      </c>
      <c r="I27" s="8" t="s">
        <v>226</v>
      </c>
      <c r="J27" s="8" t="s">
        <v>225</v>
      </c>
      <c r="K27" s="42">
        <v>2</v>
      </c>
      <c r="L27" s="8" t="s">
        <v>287</v>
      </c>
      <c r="M27" s="8" t="s">
        <v>288</v>
      </c>
    </row>
    <row r="28" spans="1:13">
      <c r="A28" s="39"/>
      <c r="B28" s="39"/>
      <c r="C28" s="39" t="s">
        <v>380</v>
      </c>
      <c r="D28" s="203" t="s">
        <v>467</v>
      </c>
      <c r="E28" s="204"/>
      <c r="F28" s="204"/>
      <c r="G28" s="204"/>
      <c r="H28" s="204"/>
      <c r="I28" s="204"/>
      <c r="J28" s="205"/>
      <c r="K28" s="47">
        <f>K29*4*0.2666</f>
        <v>3.1992000000000003</v>
      </c>
      <c r="L28" s="8"/>
      <c r="M28" s="8"/>
    </row>
    <row r="29" spans="1:13" ht="126" customHeight="1">
      <c r="A29" s="3"/>
      <c r="B29" s="3"/>
      <c r="C29" s="3"/>
      <c r="D29" s="7" t="s">
        <v>278</v>
      </c>
      <c r="E29" s="8" t="s">
        <v>468</v>
      </c>
      <c r="F29" s="12" t="s">
        <v>281</v>
      </c>
      <c r="G29" s="8" t="s">
        <v>273</v>
      </c>
      <c r="H29" s="8" t="s">
        <v>227</v>
      </c>
      <c r="I29" s="8" t="s">
        <v>228</v>
      </c>
      <c r="J29" s="8" t="s">
        <v>229</v>
      </c>
      <c r="K29" s="40">
        <v>3</v>
      </c>
      <c r="L29" s="8" t="s">
        <v>331</v>
      </c>
      <c r="M29" s="8" t="s">
        <v>330</v>
      </c>
    </row>
    <row r="30" spans="1:13" ht="12.75" customHeight="1">
      <c r="A30" s="39"/>
      <c r="B30" s="39"/>
      <c r="C30" s="39" t="s">
        <v>381</v>
      </c>
      <c r="D30" s="206" t="s">
        <v>469</v>
      </c>
      <c r="E30" s="207"/>
      <c r="F30" s="207"/>
      <c r="G30" s="207"/>
      <c r="H30" s="207"/>
      <c r="I30" s="207"/>
      <c r="J30" s="208"/>
      <c r="K30" s="47">
        <f>K31*4*0.2666</f>
        <v>3.1992000000000003</v>
      </c>
      <c r="L30" s="8"/>
      <c r="M30" s="8"/>
    </row>
    <row r="31" spans="1:13" ht="88.5" customHeight="1">
      <c r="A31" s="3"/>
      <c r="B31" s="3"/>
      <c r="C31" s="3"/>
      <c r="D31" s="7" t="s">
        <v>278</v>
      </c>
      <c r="E31" s="5" t="s">
        <v>470</v>
      </c>
      <c r="F31" s="12" t="s">
        <v>281</v>
      </c>
      <c r="G31" s="8" t="s">
        <v>274</v>
      </c>
      <c r="H31" s="8" t="s">
        <v>230</v>
      </c>
      <c r="I31" s="8" t="s">
        <v>231</v>
      </c>
      <c r="J31" s="8" t="s">
        <v>181</v>
      </c>
      <c r="K31" s="40">
        <v>3</v>
      </c>
      <c r="L31" s="8" t="s">
        <v>332</v>
      </c>
      <c r="M31" s="8" t="s">
        <v>300</v>
      </c>
    </row>
    <row r="32" spans="1:13">
      <c r="A32" s="39"/>
      <c r="B32" s="39"/>
      <c r="C32" s="39" t="s">
        <v>382</v>
      </c>
      <c r="D32" s="206" t="s">
        <v>471</v>
      </c>
      <c r="E32" s="207"/>
      <c r="F32" s="207"/>
      <c r="G32" s="207"/>
      <c r="H32" s="207"/>
      <c r="I32" s="207"/>
      <c r="J32" s="208"/>
      <c r="K32" s="46">
        <f>K33*4*0.1</f>
        <v>0</v>
      </c>
      <c r="L32" s="8"/>
      <c r="M32" s="8"/>
    </row>
    <row r="33" spans="1:13" ht="90" customHeight="1">
      <c r="A33" s="3"/>
      <c r="B33" s="3"/>
      <c r="C33" s="3"/>
      <c r="D33" s="7" t="s">
        <v>278</v>
      </c>
      <c r="E33" s="8" t="s">
        <v>421</v>
      </c>
      <c r="F33" s="8" t="s">
        <v>281</v>
      </c>
      <c r="G33" s="8" t="s">
        <v>422</v>
      </c>
      <c r="H33" s="8" t="s">
        <v>182</v>
      </c>
      <c r="I33" s="8" t="s">
        <v>183</v>
      </c>
      <c r="J33" s="8" t="s">
        <v>184</v>
      </c>
      <c r="K33" s="40">
        <v>0</v>
      </c>
      <c r="L33" s="8" t="s">
        <v>361</v>
      </c>
      <c r="M33" s="8" t="s">
        <v>289</v>
      </c>
    </row>
    <row r="34" spans="1:13">
      <c r="A34" s="21"/>
      <c r="B34" s="21"/>
      <c r="C34" s="21" t="s">
        <v>383</v>
      </c>
      <c r="D34" s="200" t="s">
        <v>472</v>
      </c>
      <c r="E34" s="201"/>
      <c r="F34" s="201"/>
      <c r="G34" s="201"/>
      <c r="H34" s="201"/>
      <c r="I34" s="201"/>
      <c r="J34" s="202"/>
      <c r="K34" s="46">
        <f>K35*4*0.1</f>
        <v>0.8</v>
      </c>
      <c r="L34" s="8"/>
      <c r="M34" s="8"/>
    </row>
    <row r="35" spans="1:13" ht="126.75" customHeight="1">
      <c r="A35" s="3"/>
      <c r="B35" s="3"/>
      <c r="C35" s="3"/>
      <c r="D35" s="7" t="s">
        <v>278</v>
      </c>
      <c r="E35" s="5" t="s">
        <v>473</v>
      </c>
      <c r="F35" s="12" t="s">
        <v>281</v>
      </c>
      <c r="G35" s="8" t="s">
        <v>185</v>
      </c>
      <c r="H35" s="8" t="s">
        <v>189</v>
      </c>
      <c r="I35" s="19" t="s">
        <v>410</v>
      </c>
      <c r="J35" s="8" t="s">
        <v>0</v>
      </c>
      <c r="K35" s="42">
        <v>2</v>
      </c>
      <c r="L35" s="8" t="s">
        <v>327</v>
      </c>
      <c r="M35" s="8" t="s">
        <v>326</v>
      </c>
    </row>
    <row r="36" spans="1:13" ht="12" customHeight="1">
      <c r="A36" s="39"/>
      <c r="B36" s="129">
        <v>1.3</v>
      </c>
      <c r="C36" s="197" t="s">
        <v>384</v>
      </c>
      <c r="D36" s="198"/>
      <c r="E36" s="198"/>
      <c r="F36" s="198"/>
      <c r="G36" s="198"/>
      <c r="H36" s="198"/>
      <c r="I36" s="198"/>
      <c r="J36" s="199"/>
      <c r="K36" s="44">
        <f>(K37+K39+K41+K43+K45)*0.3*0.83333333</f>
        <v>2.0999999915999998</v>
      </c>
      <c r="L36" s="16"/>
      <c r="M36" s="16"/>
    </row>
    <row r="37" spans="1:13">
      <c r="A37" s="39"/>
      <c r="B37" s="39"/>
      <c r="C37" s="39" t="s">
        <v>385</v>
      </c>
      <c r="D37" s="203" t="s">
        <v>1</v>
      </c>
      <c r="E37" s="204"/>
      <c r="F37" s="204"/>
      <c r="G37" s="204"/>
      <c r="H37" s="204"/>
      <c r="I37" s="204"/>
      <c r="J37" s="205"/>
      <c r="K37" s="46">
        <f>K38*4*0.6</f>
        <v>4.8</v>
      </c>
      <c r="L37" s="8"/>
      <c r="M37" s="8"/>
    </row>
    <row r="38" spans="1:13" ht="161.25" customHeight="1">
      <c r="A38" s="3"/>
      <c r="B38" s="3"/>
      <c r="C38" s="3"/>
      <c r="D38" s="7" t="s">
        <v>278</v>
      </c>
      <c r="E38" s="8" t="s">
        <v>2</v>
      </c>
      <c r="F38" s="12" t="s">
        <v>281</v>
      </c>
      <c r="G38" s="8" t="s">
        <v>272</v>
      </c>
      <c r="H38" s="8" t="s">
        <v>191</v>
      </c>
      <c r="I38" s="8" t="s">
        <v>192</v>
      </c>
      <c r="J38" s="8" t="s">
        <v>193</v>
      </c>
      <c r="K38" s="40">
        <v>2</v>
      </c>
      <c r="L38" s="8" t="s">
        <v>335</v>
      </c>
      <c r="M38" s="8" t="s">
        <v>334</v>
      </c>
    </row>
    <row r="39" spans="1:13" ht="12.75" customHeight="1">
      <c r="A39" s="39"/>
      <c r="B39" s="39"/>
      <c r="C39" s="39" t="s">
        <v>386</v>
      </c>
      <c r="D39" s="206" t="s">
        <v>3</v>
      </c>
      <c r="E39" s="207"/>
      <c r="F39" s="207"/>
      <c r="G39" s="207"/>
      <c r="H39" s="207"/>
      <c r="I39" s="207"/>
      <c r="J39" s="208"/>
      <c r="K39" s="46">
        <f>K40*4*0.3</f>
        <v>2.4</v>
      </c>
      <c r="L39" s="8"/>
      <c r="M39" s="8"/>
    </row>
    <row r="40" spans="1:13" ht="101.25" customHeight="1">
      <c r="A40" s="3"/>
      <c r="B40" s="3"/>
      <c r="C40" s="3"/>
      <c r="D40" s="18" t="s">
        <v>278</v>
      </c>
      <c r="E40" s="8" t="s">
        <v>406</v>
      </c>
      <c r="F40" s="12" t="s">
        <v>281</v>
      </c>
      <c r="G40" s="8" t="s">
        <v>265</v>
      </c>
      <c r="H40" s="8" t="s">
        <v>194</v>
      </c>
      <c r="I40" s="8" t="s">
        <v>195</v>
      </c>
      <c r="J40" s="8" t="s">
        <v>196</v>
      </c>
      <c r="K40" s="40">
        <v>2</v>
      </c>
      <c r="L40" s="8" t="s">
        <v>333</v>
      </c>
      <c r="M40" s="8" t="s">
        <v>336</v>
      </c>
    </row>
    <row r="41" spans="1:13" ht="12.75" customHeight="1">
      <c r="A41" s="39"/>
      <c r="B41" s="39"/>
      <c r="C41" s="39" t="s">
        <v>387</v>
      </c>
      <c r="D41" s="206" t="s">
        <v>4</v>
      </c>
      <c r="E41" s="207"/>
      <c r="F41" s="207"/>
      <c r="G41" s="207"/>
      <c r="H41" s="207"/>
      <c r="I41" s="207"/>
      <c r="J41" s="208"/>
      <c r="K41" s="46">
        <f>K42*4*-0.1</f>
        <v>0</v>
      </c>
      <c r="L41" s="8"/>
      <c r="M41" s="8"/>
    </row>
    <row r="42" spans="1:13" ht="63.75" customHeight="1">
      <c r="A42" s="3"/>
      <c r="B42" s="3"/>
      <c r="C42" s="3"/>
      <c r="D42" s="18" t="s">
        <v>278</v>
      </c>
      <c r="E42" s="8" t="s">
        <v>407</v>
      </c>
      <c r="F42" s="12" t="s">
        <v>281</v>
      </c>
      <c r="G42" s="8" t="s">
        <v>265</v>
      </c>
      <c r="H42" s="8" t="s">
        <v>264</v>
      </c>
      <c r="I42" s="19" t="s">
        <v>197</v>
      </c>
      <c r="J42" s="8" t="s">
        <v>198</v>
      </c>
      <c r="K42" s="40">
        <v>0</v>
      </c>
      <c r="L42" s="8" t="s">
        <v>338</v>
      </c>
      <c r="M42" s="8" t="s">
        <v>337</v>
      </c>
    </row>
    <row r="43" spans="1:13" ht="12.75" customHeight="1">
      <c r="A43" s="39"/>
      <c r="B43" s="39"/>
      <c r="C43" s="39" t="s">
        <v>388</v>
      </c>
      <c r="D43" s="206" t="s">
        <v>5</v>
      </c>
      <c r="E43" s="207"/>
      <c r="F43" s="207"/>
      <c r="G43" s="207"/>
      <c r="H43" s="207"/>
      <c r="I43" s="207"/>
      <c r="J43" s="208"/>
      <c r="K43" s="46">
        <f>K44*4*0.1</f>
        <v>0.4</v>
      </c>
      <c r="L43" s="8"/>
      <c r="M43" s="8"/>
    </row>
    <row r="44" spans="1:13" ht="65.25" customHeight="1">
      <c r="A44" s="3"/>
      <c r="B44" s="3"/>
      <c r="C44" s="3"/>
      <c r="D44" s="18" t="s">
        <v>278</v>
      </c>
      <c r="E44" s="8" t="s">
        <v>408</v>
      </c>
      <c r="F44" s="12" t="s">
        <v>281</v>
      </c>
      <c r="G44" s="8" t="s">
        <v>265</v>
      </c>
      <c r="H44" s="8" t="s">
        <v>247</v>
      </c>
      <c r="I44" s="19" t="s">
        <v>199</v>
      </c>
      <c r="J44" s="8" t="s">
        <v>200</v>
      </c>
      <c r="K44" s="40">
        <v>1</v>
      </c>
      <c r="L44" s="8" t="s">
        <v>461</v>
      </c>
      <c r="M44" s="8" t="s">
        <v>339</v>
      </c>
    </row>
    <row r="45" spans="1:13">
      <c r="A45" s="21"/>
      <c r="B45" s="21"/>
      <c r="C45" s="21" t="s">
        <v>389</v>
      </c>
      <c r="D45" s="200" t="s">
        <v>6</v>
      </c>
      <c r="E45" s="201"/>
      <c r="F45" s="201"/>
      <c r="G45" s="201"/>
      <c r="H45" s="201"/>
      <c r="I45" s="201"/>
      <c r="J45" s="202"/>
      <c r="K45" s="46">
        <f>K46*4*0.1</f>
        <v>0.8</v>
      </c>
      <c r="L45" s="8"/>
      <c r="M45" s="8"/>
    </row>
    <row r="46" spans="1:13" ht="122.25" customHeight="1">
      <c r="A46" s="3"/>
      <c r="B46" s="3"/>
      <c r="C46" s="3"/>
      <c r="D46" s="7" t="s">
        <v>278</v>
      </c>
      <c r="E46" s="5" t="s">
        <v>7</v>
      </c>
      <c r="F46" s="12" t="s">
        <v>281</v>
      </c>
      <c r="G46" s="8" t="s">
        <v>424</v>
      </c>
      <c r="H46" s="8" t="s">
        <v>201</v>
      </c>
      <c r="I46" s="8" t="s">
        <v>167</v>
      </c>
      <c r="J46" s="8" t="s">
        <v>8</v>
      </c>
      <c r="K46" s="42">
        <v>2</v>
      </c>
      <c r="L46" s="8" t="s">
        <v>327</v>
      </c>
      <c r="M46" s="8" t="s">
        <v>326</v>
      </c>
    </row>
  </sheetData>
  <customSheetViews>
    <customSheetView guid="{CAAA166C-6610-45E6-B022-369891574490}" fitToPage="1" topLeftCell="G1">
      <selection activeCell="K2" sqref="K2:N2"/>
      <pageMargins left="0.5" right="0.5" top="0.5" bottom="0.42" header="0.17" footer="0.22"/>
      <pageSetup scale="59" fitToHeight="5" orientation="landscape" r:id="rId1"/>
      <headerFooter alignWithMargins="0"/>
    </customSheetView>
    <customSheetView guid="{A6C775B4-2D7B-47C0-8BA7-F8D0B9E52BCD}" showPageBreaks="1" fitToPage="1" showRuler="0" topLeftCell="B43">
      <selection activeCell="L48" sqref="L48"/>
      <pageMargins left="0.5" right="0.5" top="0.5" bottom="0.42" header="0.17" footer="0.22"/>
      <pageSetup scale="59" fitToHeight="5" orientation="landscape" r:id="rId2"/>
      <headerFooter alignWithMargins="0"/>
    </customSheetView>
  </customSheetViews>
  <mergeCells count="20">
    <mergeCell ref="D30:J30"/>
    <mergeCell ref="D32:J32"/>
    <mergeCell ref="D34:J34"/>
    <mergeCell ref="D28:J28"/>
    <mergeCell ref="F3:J3"/>
    <mergeCell ref="A3:E4"/>
    <mergeCell ref="D7:J7"/>
    <mergeCell ref="D11:J11"/>
    <mergeCell ref="C25:J25"/>
    <mergeCell ref="D16:J16"/>
    <mergeCell ref="D19:J19"/>
    <mergeCell ref="D21:J21"/>
    <mergeCell ref="D23:J23"/>
    <mergeCell ref="D26:J26"/>
    <mergeCell ref="C36:J36"/>
    <mergeCell ref="D45:J45"/>
    <mergeCell ref="D37:J37"/>
    <mergeCell ref="D39:J39"/>
    <mergeCell ref="D41:J41"/>
    <mergeCell ref="D43:J43"/>
  </mergeCells>
  <phoneticPr fontId="4" type="noConversion"/>
  <pageMargins left="0.5" right="0.5" top="0.41" bottom="0.42" header="0.17" footer="0.22"/>
  <pageSetup scale="60" fitToHeight="5" orientation="landscape" r:id="rId3"/>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M31"/>
  <sheetViews>
    <sheetView zoomScaleNormal="100" workbookViewId="0">
      <selection activeCell="I10" sqref="I10"/>
    </sheetView>
  </sheetViews>
  <sheetFormatPr defaultRowHeight="12.75"/>
  <cols>
    <col min="1" max="1" width="3.7109375" style="131" customWidth="1"/>
    <col min="2" max="2" width="3.7109375" style="130" customWidth="1"/>
    <col min="3" max="3" width="5" style="131" customWidth="1"/>
    <col min="4" max="4" width="3.5703125" style="130" customWidth="1"/>
    <col min="5" max="5" width="21.7109375" style="132" customWidth="1"/>
    <col min="6" max="6" width="12.7109375" style="133" customWidth="1"/>
    <col min="7" max="7" width="21.42578125" style="133" customWidth="1"/>
    <col min="8" max="8" width="24.5703125" style="133" customWidth="1"/>
    <col min="9" max="9" width="22.42578125" style="133" customWidth="1"/>
    <col min="10" max="10" width="27.140625" style="133" customWidth="1"/>
    <col min="11" max="11" width="10" style="43" bestFit="1" customWidth="1"/>
    <col min="12" max="12" width="28.28515625" style="11" customWidth="1"/>
    <col min="13" max="13" width="24.42578125" style="11" customWidth="1"/>
  </cols>
  <sheetData>
    <row r="1" spans="1:13" ht="15.75">
      <c r="A1" s="84" t="s">
        <v>310</v>
      </c>
    </row>
    <row r="3" spans="1:13" s="2" customFormat="1" ht="15.75" customHeight="1">
      <c r="A3" s="239" t="s">
        <v>279</v>
      </c>
      <c r="B3" s="240"/>
      <c r="C3" s="240"/>
      <c r="D3" s="240"/>
      <c r="E3" s="241"/>
      <c r="F3" s="245" t="s">
        <v>280</v>
      </c>
      <c r="G3" s="246"/>
      <c r="H3" s="246"/>
      <c r="I3" s="246"/>
      <c r="J3" s="247"/>
      <c r="K3" s="53"/>
      <c r="L3" s="54"/>
      <c r="M3" s="54"/>
    </row>
    <row r="4" spans="1:13" s="2" customFormat="1" ht="24" customHeight="1" thickBot="1">
      <c r="A4" s="242"/>
      <c r="B4" s="243"/>
      <c r="C4" s="243"/>
      <c r="D4" s="243"/>
      <c r="E4" s="244"/>
      <c r="F4" s="134" t="s">
        <v>402</v>
      </c>
      <c r="G4" s="134" t="s">
        <v>405</v>
      </c>
      <c r="H4" s="134" t="s">
        <v>399</v>
      </c>
      <c r="I4" s="134" t="s">
        <v>400</v>
      </c>
      <c r="J4" s="135" t="s">
        <v>401</v>
      </c>
      <c r="K4" s="51" t="s">
        <v>396</v>
      </c>
      <c r="L4" s="51" t="s">
        <v>397</v>
      </c>
      <c r="M4" s="51" t="s">
        <v>398</v>
      </c>
    </row>
    <row r="5" spans="1:13" s="9" customFormat="1" ht="16.5" customHeight="1" thickTop="1">
      <c r="A5" s="136">
        <v>2</v>
      </c>
      <c r="B5" s="250" t="s">
        <v>365</v>
      </c>
      <c r="C5" s="251"/>
      <c r="D5" s="251"/>
      <c r="E5" s="251"/>
      <c r="F5" s="251"/>
      <c r="G5" s="251"/>
      <c r="H5" s="251"/>
      <c r="I5" s="251"/>
      <c r="J5" s="252"/>
      <c r="K5" s="156">
        <f>(K6+K13+K15+K28+K30)</f>
        <v>7.3633220892133782</v>
      </c>
      <c r="L5" s="157"/>
      <c r="M5" s="157"/>
    </row>
    <row r="6" spans="1:13" s="9" customFormat="1">
      <c r="A6" s="137"/>
      <c r="B6" s="138">
        <v>2.1</v>
      </c>
      <c r="C6" s="227" t="s">
        <v>366</v>
      </c>
      <c r="D6" s="228"/>
      <c r="E6" s="228"/>
      <c r="F6" s="228"/>
      <c r="G6" s="228"/>
      <c r="H6" s="228"/>
      <c r="I6" s="228"/>
      <c r="J6" s="229"/>
      <c r="K6" s="44">
        <f>((K8+K10+K12)*1.33)*0.25*0.83333333</f>
        <v>2.2166666578000003</v>
      </c>
      <c r="L6" s="36"/>
      <c r="M6" s="36"/>
    </row>
    <row r="7" spans="1:13" s="2" customFormat="1" ht="12">
      <c r="A7" s="139"/>
      <c r="B7" s="140"/>
      <c r="C7" s="139" t="s">
        <v>367</v>
      </c>
      <c r="D7" s="230" t="s">
        <v>9</v>
      </c>
      <c r="E7" s="231"/>
      <c r="F7" s="231"/>
      <c r="G7" s="231"/>
      <c r="H7" s="231"/>
      <c r="I7" s="231"/>
      <c r="J7" s="232"/>
      <c r="K7" s="39"/>
      <c r="L7" s="5"/>
      <c r="M7" s="5"/>
    </row>
    <row r="8" spans="1:13" s="2" customFormat="1" ht="99.75" customHeight="1">
      <c r="A8" s="141"/>
      <c r="B8" s="142"/>
      <c r="C8" s="141"/>
      <c r="D8" s="142" t="s">
        <v>278</v>
      </c>
      <c r="E8" s="143" t="s">
        <v>262</v>
      </c>
      <c r="F8" s="144" t="s">
        <v>281</v>
      </c>
      <c r="G8" s="24" t="s">
        <v>168</v>
      </c>
      <c r="H8" s="24" t="s">
        <v>359</v>
      </c>
      <c r="I8" s="24" t="s">
        <v>169</v>
      </c>
      <c r="J8" s="24" t="s">
        <v>170</v>
      </c>
      <c r="K8" s="40">
        <v>2</v>
      </c>
      <c r="L8" s="5" t="s">
        <v>341</v>
      </c>
      <c r="M8" s="5" t="s">
        <v>340</v>
      </c>
    </row>
    <row r="9" spans="1:13" s="2" customFormat="1" ht="12">
      <c r="A9" s="145"/>
      <c r="B9" s="146"/>
      <c r="C9" s="145" t="s">
        <v>368</v>
      </c>
      <c r="D9" s="233" t="s">
        <v>10</v>
      </c>
      <c r="E9" s="234"/>
      <c r="F9" s="234"/>
      <c r="G9" s="234"/>
      <c r="H9" s="234"/>
      <c r="I9" s="234"/>
      <c r="J9" s="235"/>
      <c r="K9" s="40"/>
      <c r="L9" s="5"/>
      <c r="M9" s="5"/>
    </row>
    <row r="10" spans="1:13" s="2" customFormat="1" ht="126" customHeight="1">
      <c r="A10" s="141"/>
      <c r="B10" s="142"/>
      <c r="C10" s="141"/>
      <c r="D10" s="142" t="s">
        <v>278</v>
      </c>
      <c r="E10" s="143" t="s">
        <v>11</v>
      </c>
      <c r="F10" s="24" t="s">
        <v>281</v>
      </c>
      <c r="G10" s="24" t="s">
        <v>259</v>
      </c>
      <c r="H10" s="24" t="s">
        <v>260</v>
      </c>
      <c r="I10" s="24" t="s">
        <v>311</v>
      </c>
      <c r="J10" s="24" t="s">
        <v>261</v>
      </c>
      <c r="K10" s="40">
        <v>3</v>
      </c>
      <c r="L10" s="5" t="s">
        <v>343</v>
      </c>
      <c r="M10" s="5" t="s">
        <v>350</v>
      </c>
    </row>
    <row r="11" spans="1:13" s="2" customFormat="1" ht="12">
      <c r="A11" s="145"/>
      <c r="B11" s="146"/>
      <c r="C11" s="145" t="s">
        <v>369</v>
      </c>
      <c r="D11" s="233" t="s">
        <v>12</v>
      </c>
      <c r="E11" s="234"/>
      <c r="F11" s="234"/>
      <c r="G11" s="234"/>
      <c r="H11" s="234"/>
      <c r="I11" s="234"/>
      <c r="J11" s="235"/>
      <c r="K11" s="40"/>
      <c r="L11" s="5"/>
      <c r="M11" s="5"/>
    </row>
    <row r="12" spans="1:13" s="2" customFormat="1" ht="138" customHeight="1">
      <c r="A12" s="141"/>
      <c r="B12" s="142"/>
      <c r="C12" s="141"/>
      <c r="D12" s="142" t="s">
        <v>278</v>
      </c>
      <c r="E12" s="143" t="s">
        <v>13</v>
      </c>
      <c r="F12" s="24" t="s">
        <v>281</v>
      </c>
      <c r="G12" s="24" t="s">
        <v>248</v>
      </c>
      <c r="H12" s="24" t="s">
        <v>14</v>
      </c>
      <c r="I12" s="24" t="s">
        <v>15</v>
      </c>
      <c r="J12" s="24" t="s">
        <v>16</v>
      </c>
      <c r="K12" s="40">
        <v>3</v>
      </c>
      <c r="L12" s="5" t="s">
        <v>344</v>
      </c>
      <c r="M12" s="8" t="s">
        <v>296</v>
      </c>
    </row>
    <row r="13" spans="1:13" s="2" customFormat="1">
      <c r="A13" s="145"/>
      <c r="B13" s="138">
        <v>2.2000000000000002</v>
      </c>
      <c r="C13" s="227" t="s">
        <v>370</v>
      </c>
      <c r="D13" s="228"/>
      <c r="E13" s="228"/>
      <c r="F13" s="228"/>
      <c r="G13" s="228"/>
      <c r="H13" s="228"/>
      <c r="I13" s="228"/>
      <c r="J13" s="229"/>
      <c r="K13" s="44">
        <f>K14*0.83333333</f>
        <v>1.66666666</v>
      </c>
      <c r="L13" s="4"/>
      <c r="M13" s="36"/>
    </row>
    <row r="14" spans="1:13" s="2" customFormat="1" ht="87" customHeight="1">
      <c r="A14" s="141"/>
      <c r="B14" s="142"/>
      <c r="C14" s="147" t="s">
        <v>375</v>
      </c>
      <c r="D14" s="248" t="s">
        <v>17</v>
      </c>
      <c r="E14" s="249"/>
      <c r="F14" s="24" t="s">
        <v>281</v>
      </c>
      <c r="G14" s="24" t="s">
        <v>171</v>
      </c>
      <c r="H14" s="24" t="s">
        <v>172</v>
      </c>
      <c r="I14" s="24" t="s">
        <v>173</v>
      </c>
      <c r="J14" s="24" t="s">
        <v>174</v>
      </c>
      <c r="K14" s="40">
        <v>2</v>
      </c>
      <c r="L14" s="5" t="s">
        <v>111</v>
      </c>
      <c r="M14" s="5" t="s">
        <v>345</v>
      </c>
    </row>
    <row r="15" spans="1:13" s="2" customFormat="1" ht="12" customHeight="1">
      <c r="A15" s="145"/>
      <c r="B15" s="138">
        <v>2.2999999999999998</v>
      </c>
      <c r="C15" s="227" t="s">
        <v>371</v>
      </c>
      <c r="D15" s="228"/>
      <c r="E15" s="228"/>
      <c r="F15" s="228"/>
      <c r="G15" s="228"/>
      <c r="H15" s="228"/>
      <c r="I15" s="228"/>
      <c r="J15" s="229"/>
      <c r="K15" s="44">
        <f>(K16+K18+K24)*0.25*0.83333333</f>
        <v>1.4799887794133781</v>
      </c>
      <c r="L15" s="36"/>
      <c r="M15" s="36"/>
    </row>
    <row r="16" spans="1:13" s="2" customFormat="1" ht="12" customHeight="1">
      <c r="A16" s="145"/>
      <c r="B16" s="146"/>
      <c r="C16" s="145" t="s">
        <v>153</v>
      </c>
      <c r="D16" s="233" t="s">
        <v>18</v>
      </c>
      <c r="E16" s="234"/>
      <c r="F16" s="234"/>
      <c r="G16" s="234"/>
      <c r="H16" s="234"/>
      <c r="I16" s="234"/>
      <c r="J16" s="235"/>
      <c r="K16" s="41">
        <f>K17*4*0.13333</f>
        <v>0.53332000000000002</v>
      </c>
      <c r="L16" s="5"/>
      <c r="M16" s="5"/>
    </row>
    <row r="17" spans="1:13" s="2" customFormat="1" ht="48">
      <c r="A17" s="141"/>
      <c r="B17" s="142"/>
      <c r="C17" s="141"/>
      <c r="D17" s="142" t="s">
        <v>278</v>
      </c>
      <c r="E17" s="143" t="s">
        <v>390</v>
      </c>
      <c r="F17" s="24" t="s">
        <v>281</v>
      </c>
      <c r="G17" s="24" t="s">
        <v>19</v>
      </c>
      <c r="H17" s="24" t="s">
        <v>20</v>
      </c>
      <c r="I17" s="24" t="s">
        <v>21</v>
      </c>
      <c r="J17" s="24" t="s">
        <v>22</v>
      </c>
      <c r="K17" s="40">
        <v>1</v>
      </c>
      <c r="L17" s="5" t="s">
        <v>112</v>
      </c>
      <c r="M17" s="5" t="s">
        <v>290</v>
      </c>
    </row>
    <row r="18" spans="1:13" s="2" customFormat="1" ht="12" customHeight="1">
      <c r="A18" s="145"/>
      <c r="B18" s="146"/>
      <c r="C18" s="145" t="s">
        <v>154</v>
      </c>
      <c r="D18" s="233" t="s">
        <v>23</v>
      </c>
      <c r="E18" s="234"/>
      <c r="F18" s="234"/>
      <c r="G18" s="234"/>
      <c r="H18" s="234"/>
      <c r="I18" s="234"/>
      <c r="J18" s="235"/>
      <c r="K18" s="41">
        <f>((K19*2)+(K20*0.5)+(K21*0.5)+(K22*2)+(K23))*0.6666666*0.466</f>
        <v>4.9706661696000003</v>
      </c>
      <c r="L18" s="5"/>
      <c r="M18" s="5"/>
    </row>
    <row r="19" spans="1:13" s="2" customFormat="1" ht="65.25" customHeight="1">
      <c r="A19" s="141"/>
      <c r="B19" s="142"/>
      <c r="C19" s="141"/>
      <c r="D19" s="142" t="s">
        <v>278</v>
      </c>
      <c r="E19" s="143" t="s">
        <v>24</v>
      </c>
      <c r="F19" s="24" t="s">
        <v>281</v>
      </c>
      <c r="G19" s="24" t="s">
        <v>391</v>
      </c>
      <c r="H19" s="24" t="s">
        <v>249</v>
      </c>
      <c r="I19" s="24" t="s">
        <v>250</v>
      </c>
      <c r="J19" s="24" t="s">
        <v>251</v>
      </c>
      <c r="K19" s="65">
        <v>3</v>
      </c>
      <c r="L19" s="5" t="s">
        <v>113</v>
      </c>
      <c r="M19" s="5" t="s">
        <v>299</v>
      </c>
    </row>
    <row r="20" spans="1:13" s="9" customFormat="1" ht="63" customHeight="1">
      <c r="A20" s="148"/>
      <c r="B20" s="149"/>
      <c r="C20" s="148"/>
      <c r="D20" s="149" t="s">
        <v>282</v>
      </c>
      <c r="E20" s="150" t="s">
        <v>232</v>
      </c>
      <c r="F20" s="151" t="s">
        <v>281</v>
      </c>
      <c r="G20" s="151" t="s">
        <v>237</v>
      </c>
      <c r="H20" s="151" t="s">
        <v>236</v>
      </c>
      <c r="I20" s="151" t="s">
        <v>235</v>
      </c>
      <c r="J20" s="151" t="s">
        <v>252</v>
      </c>
      <c r="K20" s="42">
        <v>3</v>
      </c>
      <c r="L20" s="23" t="s">
        <v>347</v>
      </c>
      <c r="M20" s="23" t="s">
        <v>346</v>
      </c>
    </row>
    <row r="21" spans="1:13" s="2" customFormat="1" ht="24">
      <c r="A21" s="141"/>
      <c r="B21" s="142"/>
      <c r="C21" s="141"/>
      <c r="D21" s="142" t="s">
        <v>372</v>
      </c>
      <c r="E21" s="143" t="s">
        <v>233</v>
      </c>
      <c r="F21" s="24" t="s">
        <v>281</v>
      </c>
      <c r="G21" s="24" t="s">
        <v>391</v>
      </c>
      <c r="H21" s="152"/>
      <c r="I21" s="24"/>
      <c r="J21" s="24" t="s">
        <v>392</v>
      </c>
      <c r="K21" s="40">
        <v>3</v>
      </c>
      <c r="L21" s="5" t="s">
        <v>292</v>
      </c>
      <c r="M21" s="5" t="s">
        <v>348</v>
      </c>
    </row>
    <row r="22" spans="1:13" s="2" customFormat="1" ht="48">
      <c r="A22" s="141"/>
      <c r="B22" s="142"/>
      <c r="C22" s="141"/>
      <c r="D22" s="142" t="s">
        <v>285</v>
      </c>
      <c r="E22" s="143" t="s">
        <v>234</v>
      </c>
      <c r="F22" s="24" t="s">
        <v>281</v>
      </c>
      <c r="G22" s="24" t="s">
        <v>253</v>
      </c>
      <c r="H22" s="24" t="s">
        <v>254</v>
      </c>
      <c r="I22" s="24" t="s">
        <v>255</v>
      </c>
      <c r="J22" s="24" t="s">
        <v>297</v>
      </c>
      <c r="K22" s="65">
        <v>2</v>
      </c>
      <c r="L22" s="5" t="s">
        <v>295</v>
      </c>
      <c r="M22" s="5" t="s">
        <v>293</v>
      </c>
    </row>
    <row r="23" spans="1:13" s="2" customFormat="1" ht="36">
      <c r="A23" s="141"/>
      <c r="B23" s="142"/>
      <c r="C23" s="141"/>
      <c r="D23" s="142" t="s">
        <v>373</v>
      </c>
      <c r="E23" s="143" t="s">
        <v>238</v>
      </c>
      <c r="F23" s="153" t="s">
        <v>281</v>
      </c>
      <c r="G23" s="24" t="s">
        <v>391</v>
      </c>
      <c r="H23" s="152"/>
      <c r="I23" s="24"/>
      <c r="J23" s="24" t="s">
        <v>392</v>
      </c>
      <c r="K23" s="40">
        <v>3</v>
      </c>
      <c r="L23" s="5" t="s">
        <v>298</v>
      </c>
      <c r="M23" s="5" t="s">
        <v>104</v>
      </c>
    </row>
    <row r="24" spans="1:13" s="2" customFormat="1" ht="12">
      <c r="A24" s="145"/>
      <c r="B24" s="146"/>
      <c r="C24" s="145" t="s">
        <v>25</v>
      </c>
      <c r="D24" s="236" t="s">
        <v>26</v>
      </c>
      <c r="E24" s="237"/>
      <c r="F24" s="237"/>
      <c r="G24" s="237"/>
      <c r="H24" s="237"/>
      <c r="I24" s="237"/>
      <c r="J24" s="238"/>
      <c r="K24" s="41">
        <f>(K25+K26+K27)*1.3333*0.4</f>
        <v>1.59996</v>
      </c>
      <c r="L24" s="5"/>
      <c r="M24" s="5"/>
    </row>
    <row r="25" spans="1:13" s="2" customFormat="1" ht="60">
      <c r="A25" s="141"/>
      <c r="B25" s="142"/>
      <c r="C25" s="141"/>
      <c r="D25" s="142" t="s">
        <v>278</v>
      </c>
      <c r="E25" s="143" t="s">
        <v>239</v>
      </c>
      <c r="F25" s="24" t="s">
        <v>281</v>
      </c>
      <c r="G25" s="24" t="s">
        <v>391</v>
      </c>
      <c r="H25" s="154" t="s">
        <v>256</v>
      </c>
      <c r="I25" s="24" t="s">
        <v>240</v>
      </c>
      <c r="J25" s="24" t="s">
        <v>175</v>
      </c>
      <c r="K25" s="40">
        <v>0</v>
      </c>
      <c r="L25" s="5" t="s">
        <v>294</v>
      </c>
      <c r="M25" s="5" t="s">
        <v>348</v>
      </c>
    </row>
    <row r="26" spans="1:13" s="2" customFormat="1" ht="24">
      <c r="A26" s="141"/>
      <c r="B26" s="142"/>
      <c r="C26" s="141"/>
      <c r="D26" s="142" t="s">
        <v>282</v>
      </c>
      <c r="E26" s="143" t="s">
        <v>374</v>
      </c>
      <c r="F26" s="24" t="s">
        <v>281</v>
      </c>
      <c r="G26" s="24" t="s">
        <v>391</v>
      </c>
      <c r="H26" s="143" t="s">
        <v>256</v>
      </c>
      <c r="I26" s="24" t="s">
        <v>240</v>
      </c>
      <c r="J26" s="24" t="s">
        <v>175</v>
      </c>
      <c r="K26" s="40">
        <v>0</v>
      </c>
      <c r="L26" s="5" t="s">
        <v>294</v>
      </c>
      <c r="M26" s="5" t="s">
        <v>348</v>
      </c>
    </row>
    <row r="27" spans="1:13" s="2" customFormat="1" ht="52.5" customHeight="1">
      <c r="A27" s="141"/>
      <c r="B27" s="142"/>
      <c r="C27" s="141"/>
      <c r="D27" s="142" t="s">
        <v>372</v>
      </c>
      <c r="E27" s="143" t="s">
        <v>241</v>
      </c>
      <c r="F27" s="24" t="s">
        <v>281</v>
      </c>
      <c r="G27" s="24" t="s">
        <v>391</v>
      </c>
      <c r="H27" s="154" t="s">
        <v>242</v>
      </c>
      <c r="I27" s="24" t="s">
        <v>243</v>
      </c>
      <c r="J27" s="24" t="s">
        <v>244</v>
      </c>
      <c r="K27" s="40">
        <v>3</v>
      </c>
      <c r="L27" s="5" t="s">
        <v>291</v>
      </c>
      <c r="M27" s="5" t="s">
        <v>349</v>
      </c>
    </row>
    <row r="28" spans="1:13" s="1" customFormat="1">
      <c r="A28" s="155"/>
      <c r="B28" s="138">
        <v>2.4</v>
      </c>
      <c r="C28" s="224" t="s">
        <v>245</v>
      </c>
      <c r="D28" s="225"/>
      <c r="E28" s="225"/>
      <c r="F28" s="225"/>
      <c r="G28" s="225"/>
      <c r="H28" s="225"/>
      <c r="I28" s="225"/>
      <c r="J28" s="226"/>
      <c r="K28" s="44">
        <f>K29*4*0.1*0.83333333</f>
        <v>0.99999999600000011</v>
      </c>
      <c r="L28" s="38"/>
      <c r="M28" s="38"/>
    </row>
    <row r="29" spans="1:13" s="2" customFormat="1" ht="102.75" customHeight="1">
      <c r="A29" s="141"/>
      <c r="B29" s="142"/>
      <c r="C29" s="141"/>
      <c r="D29" s="142" t="s">
        <v>278</v>
      </c>
      <c r="E29" s="143" t="s">
        <v>179</v>
      </c>
      <c r="F29" s="24" t="s">
        <v>281</v>
      </c>
      <c r="G29" s="24" t="s">
        <v>257</v>
      </c>
      <c r="H29" s="24" t="s">
        <v>393</v>
      </c>
      <c r="I29" s="24" t="s">
        <v>258</v>
      </c>
      <c r="J29" s="24" t="s">
        <v>176</v>
      </c>
      <c r="K29" s="40">
        <v>3</v>
      </c>
      <c r="L29" s="5" t="s">
        <v>114</v>
      </c>
      <c r="M29" s="5" t="s">
        <v>425</v>
      </c>
    </row>
    <row r="30" spans="1:13" s="1" customFormat="1">
      <c r="A30" s="155"/>
      <c r="B30" s="138">
        <v>2.5</v>
      </c>
      <c r="C30" s="224" t="s">
        <v>246</v>
      </c>
      <c r="D30" s="225"/>
      <c r="E30" s="225"/>
      <c r="F30" s="225"/>
      <c r="G30" s="225"/>
      <c r="H30" s="225"/>
      <c r="I30" s="225"/>
      <c r="J30" s="226"/>
      <c r="K30" s="44">
        <f>K31*4*0.15*0.83333333</f>
        <v>0.99999999599999989</v>
      </c>
      <c r="L30" s="38"/>
      <c r="M30" s="38"/>
    </row>
    <row r="31" spans="1:13" s="2" customFormat="1" ht="88.5" customHeight="1">
      <c r="A31" s="141"/>
      <c r="B31" s="142"/>
      <c r="C31" s="141"/>
      <c r="D31" s="142" t="s">
        <v>278</v>
      </c>
      <c r="E31" s="143" t="s">
        <v>180</v>
      </c>
      <c r="F31" s="24" t="s">
        <v>281</v>
      </c>
      <c r="G31" s="24" t="s">
        <v>177</v>
      </c>
      <c r="H31" s="24" t="s">
        <v>426</v>
      </c>
      <c r="I31" s="24" t="s">
        <v>178</v>
      </c>
      <c r="J31" s="24" t="s">
        <v>27</v>
      </c>
      <c r="K31" s="40">
        <v>2</v>
      </c>
      <c r="L31" s="5" t="s">
        <v>115</v>
      </c>
      <c r="M31" s="5" t="s">
        <v>105</v>
      </c>
    </row>
  </sheetData>
  <customSheetViews>
    <customSheetView guid="{CAAA166C-6610-45E6-B022-369891574490}" topLeftCell="D11">
      <selection activeCell="N12" sqref="N12"/>
      <pageMargins left="0.75" right="0.75" top="1" bottom="1" header="0.5" footer="0.5"/>
      <pageSetup orientation="landscape" r:id="rId1"/>
      <headerFooter alignWithMargins="0"/>
    </customSheetView>
    <customSheetView guid="{A6C775B4-2D7B-47C0-8BA7-F8D0B9E52BCD}" showPageBreaks="1" showRuler="0" topLeftCell="A11">
      <selection activeCell="H22" sqref="H22"/>
      <pageMargins left="0.75" right="0.75" top="1" bottom="1" header="0.5" footer="0.5"/>
      <pageSetup orientation="landscape" r:id="rId2"/>
      <headerFooter alignWithMargins="0"/>
    </customSheetView>
  </customSheetViews>
  <mergeCells count="15">
    <mergeCell ref="A3:E4"/>
    <mergeCell ref="F3:J3"/>
    <mergeCell ref="D14:E14"/>
    <mergeCell ref="B5:J5"/>
    <mergeCell ref="C13:J13"/>
    <mergeCell ref="C28:J28"/>
    <mergeCell ref="C30:J30"/>
    <mergeCell ref="C6:J6"/>
    <mergeCell ref="D7:J7"/>
    <mergeCell ref="D9:J9"/>
    <mergeCell ref="D11:J11"/>
    <mergeCell ref="C15:J15"/>
    <mergeCell ref="D16:J16"/>
    <mergeCell ref="D18:J18"/>
    <mergeCell ref="D24:J24"/>
  </mergeCells>
  <phoneticPr fontId="4" type="noConversion"/>
  <pageMargins left="0.65" right="0.6" top="0.47" bottom="0.63" header="0.33" footer="0.5"/>
  <pageSetup scale="59" fitToHeight="7" orientation="landscape" r:id="rId3"/>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N77"/>
  <sheetViews>
    <sheetView workbookViewId="0">
      <selection activeCell="F7" sqref="F7"/>
    </sheetView>
  </sheetViews>
  <sheetFormatPr defaultRowHeight="15"/>
  <cols>
    <col min="1" max="1" width="8.140625" style="73" customWidth="1"/>
    <col min="2" max="2" width="17.140625" style="73" customWidth="1"/>
    <col min="3" max="3" width="18.140625" style="92" customWidth="1"/>
    <col min="4" max="4" width="43.85546875" style="73" customWidth="1"/>
    <col min="5" max="5" width="11.42578125" style="74" customWidth="1"/>
    <col min="6" max="6" width="12.85546875" style="74" customWidth="1"/>
    <col min="7" max="7" width="15.5703125" style="74" bestFit="1" customWidth="1"/>
    <col min="8" max="8" width="15.85546875" style="93" bestFit="1" customWidth="1"/>
    <col min="9" max="9" width="18.28515625" style="73" customWidth="1"/>
    <col min="10" max="10" width="16.140625" style="73" customWidth="1"/>
    <col min="11" max="16384" width="9.140625" style="73"/>
  </cols>
  <sheetData>
    <row r="1" spans="1:14" s="86" customFormat="1" ht="19.5" customHeight="1">
      <c r="A1" s="85" t="s">
        <v>310</v>
      </c>
      <c r="B1" s="85"/>
      <c r="F1" s="87"/>
      <c r="G1" s="88"/>
      <c r="I1" s="89"/>
      <c r="J1" s="89"/>
      <c r="K1" s="90"/>
      <c r="L1" s="90"/>
      <c r="M1" s="89"/>
      <c r="N1" s="91"/>
    </row>
    <row r="2" spans="1:14" s="86" customFormat="1" ht="19.5" customHeight="1" thickBot="1">
      <c r="A2" s="85"/>
      <c r="B2" s="85"/>
      <c r="F2" s="87"/>
      <c r="G2" s="88"/>
      <c r="I2" s="89"/>
      <c r="J2" s="89"/>
      <c r="K2" s="90"/>
      <c r="L2" s="90"/>
      <c r="M2" s="89"/>
      <c r="N2" s="91"/>
    </row>
    <row r="3" spans="1:14" s="159" customFormat="1" ht="23.25" customHeight="1" thickBot="1">
      <c r="A3" s="78" t="s">
        <v>427</v>
      </c>
      <c r="B3" s="78" t="s">
        <v>430</v>
      </c>
      <c r="C3" s="257"/>
      <c r="D3" s="258"/>
      <c r="E3" s="55" t="s">
        <v>28</v>
      </c>
      <c r="F3" s="55" t="s">
        <v>396</v>
      </c>
      <c r="G3" s="55" t="s">
        <v>405</v>
      </c>
      <c r="H3" s="55" t="s">
        <v>399</v>
      </c>
      <c r="I3" s="55" t="s">
        <v>400</v>
      </c>
      <c r="J3" s="158" t="s">
        <v>401</v>
      </c>
    </row>
    <row r="4" spans="1:14">
      <c r="A4" s="160" t="s">
        <v>440</v>
      </c>
      <c r="B4" s="161"/>
      <c r="C4" s="161"/>
      <c r="D4" s="161"/>
      <c r="E4" s="162"/>
      <c r="F4" s="163">
        <f>F5+F8</f>
        <v>7.5065</v>
      </c>
      <c r="G4" s="164"/>
      <c r="H4" s="164"/>
      <c r="I4" s="164"/>
      <c r="J4" s="165"/>
    </row>
    <row r="5" spans="1:14" s="159" customFormat="1" ht="18" customHeight="1">
      <c r="A5" s="166"/>
      <c r="B5" s="167" t="s">
        <v>29</v>
      </c>
      <c r="C5" s="168"/>
      <c r="D5" s="168"/>
      <c r="E5" s="169"/>
      <c r="F5" s="170">
        <f>(F6+F7)*0.8333</f>
        <v>4.1665000000000001</v>
      </c>
      <c r="G5" s="171"/>
      <c r="H5" s="171"/>
      <c r="I5" s="171"/>
      <c r="J5" s="171"/>
    </row>
    <row r="6" spans="1:14" s="94" customFormat="1" ht="28.5" customHeight="1">
      <c r="A6" s="172"/>
      <c r="B6" s="172"/>
      <c r="C6" s="259" t="s">
        <v>30</v>
      </c>
      <c r="D6" s="260"/>
      <c r="E6" s="173">
        <v>0.5</v>
      </c>
      <c r="F6" s="173">
        <v>3</v>
      </c>
      <c r="G6" s="174"/>
      <c r="H6" s="174" t="s">
        <v>31</v>
      </c>
      <c r="I6" s="174" t="s">
        <v>32</v>
      </c>
      <c r="J6" s="174" t="s">
        <v>33</v>
      </c>
    </row>
    <row r="7" spans="1:14" ht="51" customHeight="1">
      <c r="A7" s="172"/>
      <c r="B7" s="172"/>
      <c r="C7" s="259" t="s">
        <v>34</v>
      </c>
      <c r="D7" s="260"/>
      <c r="E7" s="173">
        <v>0.5</v>
      </c>
      <c r="F7" s="175">
        <v>2</v>
      </c>
      <c r="G7" s="174"/>
      <c r="H7" s="174" t="s">
        <v>35</v>
      </c>
      <c r="I7" s="174" t="s">
        <v>36</v>
      </c>
      <c r="J7" s="174" t="s">
        <v>37</v>
      </c>
    </row>
    <row r="8" spans="1:14" ht="17.25" customHeight="1">
      <c r="A8" s="166"/>
      <c r="B8" s="167" t="s">
        <v>38</v>
      </c>
      <c r="C8" s="168"/>
      <c r="D8" s="168"/>
      <c r="E8" s="169"/>
      <c r="F8" s="170">
        <f>F9*1.67</f>
        <v>3.34</v>
      </c>
      <c r="G8" s="176"/>
      <c r="H8" s="176"/>
      <c r="I8" s="176"/>
      <c r="J8" s="176"/>
    </row>
    <row r="9" spans="1:14" ht="39" customHeight="1" thickBot="1">
      <c r="A9" s="177"/>
      <c r="B9" s="177"/>
      <c r="C9" s="261"/>
      <c r="D9" s="261"/>
      <c r="E9" s="178">
        <v>1</v>
      </c>
      <c r="F9" s="179">
        <v>2</v>
      </c>
      <c r="G9" s="180" t="s">
        <v>39</v>
      </c>
      <c r="H9" s="180" t="s">
        <v>40</v>
      </c>
      <c r="I9" s="180" t="s">
        <v>41</v>
      </c>
      <c r="J9" s="180" t="s">
        <v>42</v>
      </c>
    </row>
    <row r="10" spans="1:14" s="86" customFormat="1" ht="19.5" customHeight="1">
      <c r="A10" s="85"/>
      <c r="B10" s="85"/>
      <c r="F10" s="87"/>
      <c r="G10" s="88"/>
      <c r="I10" s="89"/>
      <c r="J10" s="89"/>
      <c r="K10" s="90"/>
      <c r="L10" s="90"/>
      <c r="M10" s="89"/>
      <c r="N10" s="91"/>
    </row>
    <row r="11" spans="1:14">
      <c r="A11" s="77"/>
      <c r="B11" s="95"/>
      <c r="C11" s="96"/>
      <c r="D11" s="95"/>
      <c r="E11" s="97"/>
      <c r="F11" s="97"/>
      <c r="G11" s="97"/>
    </row>
    <row r="12" spans="1:14" s="194" customFormat="1" ht="29.25" customHeight="1">
      <c r="A12" s="193"/>
      <c r="B12" s="195" t="s">
        <v>162</v>
      </c>
      <c r="C12" s="255" t="s">
        <v>224</v>
      </c>
      <c r="D12" s="255"/>
      <c r="E12" s="255"/>
      <c r="F12" s="255"/>
      <c r="G12" s="255"/>
      <c r="H12" s="255"/>
      <c r="I12" s="255"/>
      <c r="J12" s="255"/>
    </row>
    <row r="13" spans="1:14" s="194" customFormat="1" ht="30" customHeight="1">
      <c r="B13" s="195" t="s">
        <v>163</v>
      </c>
      <c r="C13" s="256" t="s">
        <v>357</v>
      </c>
      <c r="D13" s="256"/>
      <c r="E13" s="256"/>
      <c r="F13" s="256"/>
      <c r="G13" s="256"/>
      <c r="H13" s="256"/>
      <c r="I13" s="256"/>
      <c r="J13" s="256"/>
    </row>
    <row r="14" spans="1:14" ht="15.75">
      <c r="B14" s="98"/>
      <c r="C14" s="99"/>
      <c r="D14" s="99"/>
      <c r="E14" s="99"/>
      <c r="F14" s="99"/>
      <c r="G14" s="99"/>
    </row>
    <row r="15" spans="1:14" ht="15.75" thickBot="1"/>
    <row r="16" spans="1:14" s="92" customFormat="1" ht="26.25" thickBot="1">
      <c r="A16" s="181" t="s">
        <v>54</v>
      </c>
      <c r="B16" s="181" t="s">
        <v>43</v>
      </c>
      <c r="C16" s="181" t="s">
        <v>55</v>
      </c>
      <c r="D16" s="181" t="s">
        <v>44</v>
      </c>
      <c r="E16" s="181" t="s">
        <v>56</v>
      </c>
      <c r="F16" s="182" t="s">
        <v>158</v>
      </c>
      <c r="G16" s="182" t="s">
        <v>159</v>
      </c>
      <c r="H16" s="182" t="s">
        <v>45</v>
      </c>
    </row>
    <row r="17" spans="1:8" ht="15.75" thickBot="1">
      <c r="A17" s="56">
        <v>0</v>
      </c>
      <c r="B17" s="25" t="s">
        <v>57</v>
      </c>
      <c r="C17" s="25" t="s">
        <v>57</v>
      </c>
      <c r="D17" s="25" t="s">
        <v>58</v>
      </c>
      <c r="E17" s="26">
        <v>27470</v>
      </c>
      <c r="F17" s="189" t="s">
        <v>208</v>
      </c>
      <c r="G17" s="189"/>
      <c r="H17" s="189"/>
    </row>
    <row r="18" spans="1:8">
      <c r="A18" s="57">
        <v>1</v>
      </c>
      <c r="B18" s="27" t="s">
        <v>59</v>
      </c>
      <c r="C18" s="27" t="s">
        <v>59</v>
      </c>
      <c r="D18" s="27" t="s">
        <v>60</v>
      </c>
      <c r="E18" s="28">
        <v>1001</v>
      </c>
      <c r="F18" s="190"/>
      <c r="G18" s="190"/>
      <c r="H18" s="190"/>
    </row>
    <row r="19" spans="1:8" ht="15.75" thickBot="1">
      <c r="A19" s="58">
        <v>1</v>
      </c>
      <c r="B19" s="29" t="s">
        <v>59</v>
      </c>
      <c r="C19" s="29" t="s">
        <v>59</v>
      </c>
      <c r="D19" s="29" t="s">
        <v>61</v>
      </c>
      <c r="E19" s="30">
        <v>470</v>
      </c>
      <c r="F19" s="191"/>
      <c r="G19" s="191"/>
      <c r="H19" s="191"/>
    </row>
    <row r="20" spans="1:8">
      <c r="A20" s="57">
        <v>2</v>
      </c>
      <c r="B20" s="27" t="s">
        <v>62</v>
      </c>
      <c r="C20" s="27" t="s">
        <v>62</v>
      </c>
      <c r="D20" s="27" t="s">
        <v>63</v>
      </c>
      <c r="E20" s="28">
        <v>125</v>
      </c>
      <c r="F20" s="190"/>
      <c r="G20" s="190"/>
      <c r="H20" s="190"/>
    </row>
    <row r="21" spans="1:8">
      <c r="A21" s="59">
        <v>2</v>
      </c>
      <c r="B21" s="31" t="s">
        <v>62</v>
      </c>
      <c r="C21" s="31" t="s">
        <v>62</v>
      </c>
      <c r="D21" s="31" t="s">
        <v>64</v>
      </c>
      <c r="E21" s="32">
        <v>100</v>
      </c>
      <c r="F21" s="192"/>
      <c r="G21" s="192"/>
      <c r="H21" s="192"/>
    </row>
    <row r="22" spans="1:8">
      <c r="A22" s="59">
        <v>2</v>
      </c>
      <c r="B22" s="31" t="s">
        <v>62</v>
      </c>
      <c r="C22" s="31" t="s">
        <v>65</v>
      </c>
      <c r="D22" s="31" t="s">
        <v>66</v>
      </c>
      <c r="E22" s="32">
        <v>1158</v>
      </c>
      <c r="F22" s="192"/>
      <c r="G22" s="192"/>
      <c r="H22" s="192"/>
    </row>
    <row r="23" spans="1:8">
      <c r="A23" s="59">
        <v>2</v>
      </c>
      <c r="B23" s="31" t="s">
        <v>62</v>
      </c>
      <c r="C23" s="31" t="s">
        <v>65</v>
      </c>
      <c r="D23" s="31" t="s">
        <v>67</v>
      </c>
      <c r="E23" s="32">
        <v>295</v>
      </c>
      <c r="F23" s="192"/>
      <c r="G23" s="192"/>
      <c r="H23" s="192"/>
    </row>
    <row r="24" spans="1:8">
      <c r="A24" s="59">
        <v>2</v>
      </c>
      <c r="B24" s="31" t="s">
        <v>62</v>
      </c>
      <c r="C24" s="31" t="s">
        <v>65</v>
      </c>
      <c r="D24" s="31" t="s">
        <v>68</v>
      </c>
      <c r="E24" s="32">
        <v>2329</v>
      </c>
      <c r="F24" s="192"/>
      <c r="G24" s="192"/>
      <c r="H24" s="192"/>
    </row>
    <row r="25" spans="1:8">
      <c r="A25" s="59">
        <v>2</v>
      </c>
      <c r="B25" s="31" t="s">
        <v>62</v>
      </c>
      <c r="C25" s="31" t="s">
        <v>62</v>
      </c>
      <c r="D25" s="31" t="s">
        <v>69</v>
      </c>
      <c r="E25" s="32">
        <v>735</v>
      </c>
      <c r="F25" s="192"/>
      <c r="G25" s="192"/>
      <c r="H25" s="192"/>
    </row>
    <row r="26" spans="1:8" ht="15.75" thickBot="1">
      <c r="A26" s="58">
        <v>2</v>
      </c>
      <c r="B26" s="29" t="s">
        <v>62</v>
      </c>
      <c r="C26" s="29" t="s">
        <v>62</v>
      </c>
      <c r="D26" s="29" t="s">
        <v>70</v>
      </c>
      <c r="E26" s="30">
        <v>285</v>
      </c>
      <c r="F26" s="191"/>
      <c r="G26" s="191"/>
      <c r="H26" s="191"/>
    </row>
    <row r="27" spans="1:8">
      <c r="A27" s="57">
        <v>3</v>
      </c>
      <c r="B27" s="27" t="s">
        <v>72</v>
      </c>
      <c r="C27" s="27" t="s">
        <v>72</v>
      </c>
      <c r="D27" s="27" t="s">
        <v>71</v>
      </c>
      <c r="E27" s="28"/>
      <c r="F27" s="190"/>
      <c r="G27" s="190"/>
      <c r="H27" s="190"/>
    </row>
    <row r="28" spans="1:8">
      <c r="A28" s="57">
        <v>3</v>
      </c>
      <c r="B28" s="27" t="s">
        <v>72</v>
      </c>
      <c r="C28" s="27" t="s">
        <v>72</v>
      </c>
      <c r="D28" s="27" t="s">
        <v>73</v>
      </c>
      <c r="E28" s="28">
        <v>282</v>
      </c>
      <c r="F28" s="190"/>
      <c r="G28" s="190"/>
      <c r="H28" s="190"/>
    </row>
    <row r="29" spans="1:8">
      <c r="A29" s="59">
        <v>3</v>
      </c>
      <c r="B29" s="31" t="s">
        <v>72</v>
      </c>
      <c r="C29" s="31" t="s">
        <v>72</v>
      </c>
      <c r="D29" s="31" t="s">
        <v>74</v>
      </c>
      <c r="E29" s="32">
        <v>1559</v>
      </c>
      <c r="F29" s="192"/>
      <c r="G29" s="192"/>
      <c r="H29" s="192"/>
    </row>
    <row r="30" spans="1:8">
      <c r="A30" s="59">
        <v>3</v>
      </c>
      <c r="B30" s="31" t="s">
        <v>72</v>
      </c>
      <c r="C30" s="31" t="s">
        <v>75</v>
      </c>
      <c r="D30" s="31" t="s">
        <v>76</v>
      </c>
      <c r="E30" s="32">
        <v>7906</v>
      </c>
      <c r="F30" s="192"/>
      <c r="G30" s="192"/>
      <c r="H30" s="192"/>
    </row>
    <row r="31" spans="1:8">
      <c r="A31" s="59">
        <v>3</v>
      </c>
      <c r="B31" s="31" t="s">
        <v>72</v>
      </c>
      <c r="C31" s="31" t="s">
        <v>75</v>
      </c>
      <c r="D31" s="31" t="s">
        <v>77</v>
      </c>
      <c r="E31" s="32">
        <v>14211</v>
      </c>
      <c r="F31" s="190" t="s">
        <v>392</v>
      </c>
      <c r="G31" s="190" t="s">
        <v>220</v>
      </c>
      <c r="H31" s="190" t="s">
        <v>221</v>
      </c>
    </row>
    <row r="32" spans="1:8">
      <c r="A32" s="59">
        <v>3</v>
      </c>
      <c r="B32" s="31" t="s">
        <v>72</v>
      </c>
      <c r="C32" s="31" t="s">
        <v>75</v>
      </c>
      <c r="D32" s="31" t="s">
        <v>78</v>
      </c>
      <c r="E32" s="32">
        <v>2699</v>
      </c>
      <c r="F32" s="192"/>
      <c r="G32" s="192"/>
      <c r="H32" s="192"/>
    </row>
    <row r="33" spans="1:8">
      <c r="A33" s="59">
        <v>3</v>
      </c>
      <c r="B33" s="31" t="s">
        <v>72</v>
      </c>
      <c r="C33" s="31" t="s">
        <v>75</v>
      </c>
      <c r="D33" s="31" t="s">
        <v>79</v>
      </c>
      <c r="E33" s="32">
        <v>384</v>
      </c>
      <c r="F33" s="192"/>
      <c r="G33" s="192"/>
      <c r="H33" s="192"/>
    </row>
    <row r="34" spans="1:8">
      <c r="A34" s="59">
        <v>3</v>
      </c>
      <c r="B34" s="31" t="s">
        <v>72</v>
      </c>
      <c r="C34" s="31" t="s">
        <v>75</v>
      </c>
      <c r="D34" s="31" t="s">
        <v>80</v>
      </c>
      <c r="E34" s="32">
        <v>5086</v>
      </c>
      <c r="F34" s="190" t="s">
        <v>392</v>
      </c>
      <c r="G34" s="190" t="s">
        <v>220</v>
      </c>
      <c r="H34" s="190" t="s">
        <v>221</v>
      </c>
    </row>
    <row r="35" spans="1:8">
      <c r="A35" s="59">
        <v>3</v>
      </c>
      <c r="B35" s="31" t="s">
        <v>72</v>
      </c>
      <c r="C35" s="31" t="s">
        <v>75</v>
      </c>
      <c r="D35" s="31" t="s">
        <v>81</v>
      </c>
      <c r="E35" s="32">
        <v>10491</v>
      </c>
      <c r="F35" s="190" t="s">
        <v>392</v>
      </c>
      <c r="G35" s="190" t="s">
        <v>220</v>
      </c>
      <c r="H35" s="190" t="s">
        <v>221</v>
      </c>
    </row>
    <row r="36" spans="1:8">
      <c r="A36" s="59">
        <v>3</v>
      </c>
      <c r="B36" s="31" t="s">
        <v>72</v>
      </c>
      <c r="C36" s="31" t="s">
        <v>75</v>
      </c>
      <c r="D36" s="31" t="s">
        <v>82</v>
      </c>
      <c r="E36" s="32">
        <v>3969</v>
      </c>
      <c r="F36" s="192"/>
      <c r="G36" s="192"/>
      <c r="H36" s="192"/>
    </row>
    <row r="37" spans="1:8">
      <c r="A37" s="59">
        <v>3</v>
      </c>
      <c r="B37" s="31" t="s">
        <v>72</v>
      </c>
      <c r="C37" s="31" t="s">
        <v>75</v>
      </c>
      <c r="D37" s="31" t="s">
        <v>83</v>
      </c>
      <c r="E37" s="32">
        <v>2176</v>
      </c>
      <c r="F37" s="192"/>
      <c r="G37" s="192"/>
      <c r="H37" s="192"/>
    </row>
    <row r="38" spans="1:8">
      <c r="A38" s="59">
        <v>3</v>
      </c>
      <c r="B38" s="31" t="s">
        <v>72</v>
      </c>
      <c r="C38" s="31" t="s">
        <v>75</v>
      </c>
      <c r="D38" s="31" t="s">
        <v>84</v>
      </c>
      <c r="E38" s="32">
        <v>441</v>
      </c>
      <c r="F38" s="192"/>
      <c r="G38" s="192"/>
      <c r="H38" s="192"/>
    </row>
    <row r="39" spans="1:8" ht="15.75" thickBot="1">
      <c r="A39" s="58">
        <v>3</v>
      </c>
      <c r="B39" s="29" t="s">
        <v>72</v>
      </c>
      <c r="C39" s="29" t="s">
        <v>85</v>
      </c>
      <c r="D39" s="29" t="s">
        <v>86</v>
      </c>
      <c r="E39" s="30">
        <v>934</v>
      </c>
      <c r="F39" s="191"/>
      <c r="G39" s="191"/>
      <c r="H39" s="191"/>
    </row>
    <row r="40" spans="1:8">
      <c r="A40" s="57">
        <v>4</v>
      </c>
      <c r="B40" s="27" t="s">
        <v>87</v>
      </c>
      <c r="C40" s="27" t="s">
        <v>87</v>
      </c>
      <c r="D40" s="27" t="s">
        <v>88</v>
      </c>
      <c r="E40" s="28">
        <v>55059</v>
      </c>
      <c r="F40" s="190" t="s">
        <v>208</v>
      </c>
      <c r="G40" s="190"/>
      <c r="H40" s="190"/>
    </row>
    <row r="41" spans="1:8">
      <c r="A41" s="59">
        <v>4</v>
      </c>
      <c r="B41" s="31" t="s">
        <v>87</v>
      </c>
      <c r="C41" s="31" t="s">
        <v>87</v>
      </c>
      <c r="D41" s="31" t="s">
        <v>121</v>
      </c>
      <c r="E41" s="32">
        <v>20982</v>
      </c>
      <c r="F41" s="192"/>
      <c r="G41" s="192"/>
      <c r="H41" s="192"/>
    </row>
    <row r="42" spans="1:8">
      <c r="A42" s="59">
        <v>4</v>
      </c>
      <c r="B42" s="31" t="s">
        <v>87</v>
      </c>
      <c r="C42" s="31" t="s">
        <v>87</v>
      </c>
      <c r="D42" s="31" t="s">
        <v>122</v>
      </c>
      <c r="E42" s="32">
        <v>30853</v>
      </c>
      <c r="F42" s="192"/>
      <c r="G42" s="192"/>
      <c r="H42" s="192"/>
    </row>
    <row r="43" spans="1:8" ht="15.75" thickBot="1">
      <c r="A43" s="58">
        <v>4</v>
      </c>
      <c r="B43" s="29" t="s">
        <v>87</v>
      </c>
      <c r="C43" s="29" t="s">
        <v>87</v>
      </c>
      <c r="D43" s="29" t="s">
        <v>123</v>
      </c>
      <c r="E43" s="30">
        <v>294</v>
      </c>
      <c r="F43" s="191"/>
      <c r="G43" s="191"/>
      <c r="H43" s="191"/>
    </row>
    <row r="44" spans="1:8">
      <c r="A44" s="57">
        <v>5</v>
      </c>
      <c r="B44" s="27" t="s">
        <v>124</v>
      </c>
      <c r="C44" s="27" t="s">
        <v>125</v>
      </c>
      <c r="D44" s="27" t="s">
        <v>126</v>
      </c>
      <c r="E44" s="28">
        <v>219643</v>
      </c>
      <c r="F44" s="190" t="s">
        <v>392</v>
      </c>
      <c r="G44" s="190" t="s">
        <v>220</v>
      </c>
      <c r="H44" s="190" t="s">
        <v>221</v>
      </c>
    </row>
    <row r="45" spans="1:8">
      <c r="A45" s="59">
        <v>5</v>
      </c>
      <c r="B45" s="31" t="s">
        <v>124</v>
      </c>
      <c r="C45" s="31" t="s">
        <v>125</v>
      </c>
      <c r="D45" s="31" t="s">
        <v>127</v>
      </c>
      <c r="E45" s="32">
        <v>499</v>
      </c>
      <c r="F45" s="192"/>
      <c r="G45" s="192"/>
      <c r="H45" s="192"/>
    </row>
    <row r="46" spans="1:8">
      <c r="A46" s="59">
        <v>5</v>
      </c>
      <c r="B46" s="31" t="s">
        <v>124</v>
      </c>
      <c r="C46" s="31" t="s">
        <v>125</v>
      </c>
      <c r="D46" s="31" t="s">
        <v>128</v>
      </c>
      <c r="E46" s="32">
        <v>312</v>
      </c>
      <c r="F46" s="192"/>
      <c r="G46" s="192"/>
      <c r="H46" s="192"/>
    </row>
    <row r="47" spans="1:8">
      <c r="A47" s="59">
        <v>5</v>
      </c>
      <c r="B47" s="31" t="s">
        <v>124</v>
      </c>
      <c r="C47" s="31" t="s">
        <v>125</v>
      </c>
      <c r="D47" s="31" t="s">
        <v>129</v>
      </c>
      <c r="E47" s="32">
        <v>1921</v>
      </c>
      <c r="F47" s="192"/>
      <c r="G47" s="192"/>
      <c r="H47" s="192"/>
    </row>
    <row r="48" spans="1:8">
      <c r="A48" s="59">
        <v>5</v>
      </c>
      <c r="B48" s="31" t="s">
        <v>124</v>
      </c>
      <c r="C48" s="31" t="s">
        <v>125</v>
      </c>
      <c r="D48" s="31" t="s">
        <v>130</v>
      </c>
      <c r="E48" s="32">
        <v>3153</v>
      </c>
      <c r="F48" s="192"/>
      <c r="G48" s="192"/>
      <c r="H48" s="192"/>
    </row>
    <row r="49" spans="1:8">
      <c r="A49" s="59">
        <v>5</v>
      </c>
      <c r="B49" s="31" t="s">
        <v>124</v>
      </c>
      <c r="C49" s="31" t="s">
        <v>131</v>
      </c>
      <c r="D49" s="31" t="s">
        <v>132</v>
      </c>
      <c r="E49" s="32">
        <v>29212</v>
      </c>
      <c r="F49" s="192"/>
      <c r="G49" s="192"/>
      <c r="H49" s="192"/>
    </row>
    <row r="50" spans="1:8">
      <c r="A50" s="59">
        <v>5</v>
      </c>
      <c r="B50" s="31" t="s">
        <v>124</v>
      </c>
      <c r="C50" s="31" t="s">
        <v>131</v>
      </c>
      <c r="D50" s="31" t="s">
        <v>133</v>
      </c>
      <c r="E50" s="32">
        <v>81799</v>
      </c>
      <c r="F50" s="192" t="s">
        <v>392</v>
      </c>
      <c r="G50" s="192" t="s">
        <v>220</v>
      </c>
      <c r="H50" s="192" t="s">
        <v>223</v>
      </c>
    </row>
    <row r="51" spans="1:8">
      <c r="A51" s="59">
        <v>5</v>
      </c>
      <c r="B51" s="31" t="s">
        <v>124</v>
      </c>
      <c r="C51" s="31" t="s">
        <v>131</v>
      </c>
      <c r="D51" s="31" t="s">
        <v>134</v>
      </c>
      <c r="E51" s="32">
        <v>18146</v>
      </c>
      <c r="F51" s="192"/>
      <c r="G51" s="192"/>
      <c r="H51" s="192"/>
    </row>
    <row r="52" spans="1:8">
      <c r="A52" s="59">
        <v>5</v>
      </c>
      <c r="B52" s="31" t="s">
        <v>124</v>
      </c>
      <c r="C52" s="31" t="s">
        <v>131</v>
      </c>
      <c r="D52" s="31" t="s">
        <v>135</v>
      </c>
      <c r="E52" s="32">
        <v>1034</v>
      </c>
      <c r="F52" s="192"/>
      <c r="G52" s="192"/>
      <c r="H52" s="192"/>
    </row>
    <row r="53" spans="1:8">
      <c r="A53" s="59">
        <v>5</v>
      </c>
      <c r="B53" s="31" t="s">
        <v>124</v>
      </c>
      <c r="C53" s="31" t="s">
        <v>131</v>
      </c>
      <c r="D53" s="31" t="s">
        <v>136</v>
      </c>
      <c r="E53" s="32">
        <v>2331</v>
      </c>
      <c r="F53" s="192"/>
      <c r="G53" s="192"/>
      <c r="H53" s="192"/>
    </row>
    <row r="54" spans="1:8">
      <c r="A54" s="59">
        <v>5</v>
      </c>
      <c r="B54" s="31" t="s">
        <v>124</v>
      </c>
      <c r="C54" s="31" t="s">
        <v>131</v>
      </c>
      <c r="D54" s="31" t="s">
        <v>137</v>
      </c>
      <c r="E54" s="32">
        <v>180180</v>
      </c>
      <c r="F54" s="192"/>
      <c r="G54" s="192"/>
      <c r="H54" s="192"/>
    </row>
    <row r="55" spans="1:8">
      <c r="A55" s="59">
        <v>5</v>
      </c>
      <c r="B55" s="31" t="s">
        <v>124</v>
      </c>
      <c r="C55" s="31" t="s">
        <v>131</v>
      </c>
      <c r="D55" s="31" t="s">
        <v>138</v>
      </c>
      <c r="E55" s="32">
        <v>178</v>
      </c>
      <c r="F55" s="192"/>
      <c r="G55" s="192"/>
      <c r="H55" s="192"/>
    </row>
    <row r="56" spans="1:8" ht="15.75" thickBot="1">
      <c r="A56" s="58">
        <v>5</v>
      </c>
      <c r="B56" s="29" t="s">
        <v>124</v>
      </c>
      <c r="C56" s="29" t="s">
        <v>131</v>
      </c>
      <c r="D56" s="29" t="s">
        <v>139</v>
      </c>
      <c r="E56" s="30">
        <v>4665</v>
      </c>
      <c r="F56" s="191"/>
      <c r="G56" s="191"/>
      <c r="H56" s="191"/>
    </row>
    <row r="57" spans="1:8">
      <c r="A57" s="57">
        <v>6</v>
      </c>
      <c r="B57" s="27" t="s">
        <v>140</v>
      </c>
      <c r="C57" s="27" t="s">
        <v>140</v>
      </c>
      <c r="D57" s="27" t="s">
        <v>141</v>
      </c>
      <c r="E57" s="28">
        <v>303</v>
      </c>
      <c r="F57" s="190"/>
      <c r="G57" s="190"/>
      <c r="H57" s="190"/>
    </row>
    <row r="58" spans="1:8">
      <c r="A58" s="59">
        <v>6</v>
      </c>
      <c r="B58" s="31" t="s">
        <v>140</v>
      </c>
      <c r="C58" s="31" t="s">
        <v>140</v>
      </c>
      <c r="D58" s="31" t="s">
        <v>142</v>
      </c>
      <c r="E58" s="32">
        <v>26459</v>
      </c>
      <c r="F58" s="192" t="s">
        <v>392</v>
      </c>
      <c r="G58" s="192" t="s">
        <v>220</v>
      </c>
      <c r="H58" s="192" t="s">
        <v>222</v>
      </c>
    </row>
    <row r="59" spans="1:8">
      <c r="A59" s="59">
        <v>6</v>
      </c>
      <c r="B59" s="31" t="s">
        <v>140</v>
      </c>
      <c r="C59" s="31" t="s">
        <v>140</v>
      </c>
      <c r="D59" s="31" t="s">
        <v>143</v>
      </c>
      <c r="E59" s="32">
        <v>15661</v>
      </c>
      <c r="F59" s="192"/>
      <c r="G59" s="192"/>
      <c r="H59" s="192"/>
    </row>
    <row r="60" spans="1:8">
      <c r="A60" s="59">
        <v>6</v>
      </c>
      <c r="B60" s="31" t="s">
        <v>140</v>
      </c>
      <c r="C60" s="31" t="s">
        <v>140</v>
      </c>
      <c r="D60" s="31" t="s">
        <v>144</v>
      </c>
      <c r="E60" s="32">
        <v>3697</v>
      </c>
      <c r="F60" s="190" t="s">
        <v>392</v>
      </c>
      <c r="G60" s="190" t="s">
        <v>220</v>
      </c>
      <c r="H60" s="190" t="s">
        <v>221</v>
      </c>
    </row>
    <row r="61" spans="1:8">
      <c r="A61" s="59">
        <v>6</v>
      </c>
      <c r="B61" s="31" t="s">
        <v>140</v>
      </c>
      <c r="C61" s="31" t="s">
        <v>145</v>
      </c>
      <c r="D61" s="31" t="s">
        <v>146</v>
      </c>
      <c r="E61" s="32">
        <v>542</v>
      </c>
      <c r="F61" s="192"/>
      <c r="G61" s="192"/>
      <c r="H61" s="192"/>
    </row>
    <row r="62" spans="1:8">
      <c r="A62" s="59">
        <v>6</v>
      </c>
      <c r="B62" s="31" t="s">
        <v>140</v>
      </c>
      <c r="C62" s="31" t="s">
        <v>145</v>
      </c>
      <c r="D62" s="31" t="s">
        <v>147</v>
      </c>
      <c r="E62" s="32">
        <v>4716</v>
      </c>
      <c r="F62" s="192"/>
      <c r="G62" s="192"/>
      <c r="H62" s="192"/>
    </row>
    <row r="63" spans="1:8">
      <c r="A63" s="59">
        <v>6</v>
      </c>
      <c r="B63" s="31" t="s">
        <v>140</v>
      </c>
      <c r="C63" s="31" t="s">
        <v>145</v>
      </c>
      <c r="D63" s="31" t="s">
        <v>148</v>
      </c>
      <c r="E63" s="32">
        <v>162</v>
      </c>
      <c r="F63" s="192"/>
      <c r="G63" s="192"/>
      <c r="H63" s="192"/>
    </row>
    <row r="64" spans="1:8" ht="15.75" thickBot="1">
      <c r="A64" s="58">
        <v>6</v>
      </c>
      <c r="B64" s="29" t="s">
        <v>140</v>
      </c>
      <c r="C64" s="29" t="s">
        <v>145</v>
      </c>
      <c r="D64" s="29" t="s">
        <v>149</v>
      </c>
      <c r="E64" s="30">
        <v>5768</v>
      </c>
      <c r="F64" s="191"/>
      <c r="G64" s="191"/>
      <c r="H64" s="191"/>
    </row>
    <row r="65" spans="1:8">
      <c r="A65" s="57">
        <v>100</v>
      </c>
      <c r="B65" s="27" t="s">
        <v>150</v>
      </c>
      <c r="C65" s="27" t="s">
        <v>150</v>
      </c>
      <c r="D65" s="27" t="s">
        <v>151</v>
      </c>
      <c r="E65" s="28">
        <v>121892</v>
      </c>
      <c r="F65" s="190"/>
      <c r="G65" s="190"/>
      <c r="H65" s="190"/>
    </row>
    <row r="66" spans="1:8" ht="15.75" thickBot="1">
      <c r="A66" s="58">
        <v>100</v>
      </c>
      <c r="B66" s="29" t="s">
        <v>150</v>
      </c>
      <c r="C66" s="29" t="s">
        <v>150</v>
      </c>
      <c r="D66" s="29" t="s">
        <v>152</v>
      </c>
      <c r="E66" s="30">
        <v>338220</v>
      </c>
      <c r="F66" s="191" t="s">
        <v>392</v>
      </c>
      <c r="G66" s="191" t="s">
        <v>220</v>
      </c>
      <c r="H66" s="191" t="s">
        <v>221</v>
      </c>
    </row>
    <row r="67" spans="1:8">
      <c r="B67" s="92"/>
      <c r="C67" s="73"/>
      <c r="D67" s="74"/>
    </row>
    <row r="69" spans="1:8" ht="21.75" customHeight="1">
      <c r="A69" s="253" t="s">
        <v>46</v>
      </c>
      <c r="B69" s="253"/>
      <c r="C69" s="253"/>
      <c r="D69" s="253"/>
      <c r="E69" s="253"/>
      <c r="F69" s="253"/>
      <c r="G69" s="253"/>
      <c r="H69" s="253"/>
    </row>
    <row r="70" spans="1:8">
      <c r="A70" s="183"/>
      <c r="B70" s="184"/>
      <c r="C70" s="183"/>
      <c r="D70" s="185"/>
      <c r="E70" s="185"/>
      <c r="F70" s="185"/>
      <c r="G70" s="185"/>
      <c r="H70" s="183"/>
    </row>
    <row r="71" spans="1:8">
      <c r="A71" s="183" t="s">
        <v>47</v>
      </c>
      <c r="B71" s="184"/>
      <c r="C71" s="183"/>
      <c r="D71" s="185"/>
      <c r="E71" s="185"/>
      <c r="F71" s="185"/>
      <c r="G71" s="185"/>
      <c r="H71" s="183"/>
    </row>
    <row r="72" spans="1:8">
      <c r="A72" s="254" t="s">
        <v>48</v>
      </c>
      <c r="B72" s="254"/>
      <c r="C72" s="254"/>
      <c r="D72" s="254"/>
      <c r="E72" s="254"/>
      <c r="F72" s="254"/>
      <c r="G72" s="254"/>
      <c r="H72" s="254"/>
    </row>
    <row r="73" spans="1:8" s="92" customFormat="1" ht="16.5" customHeight="1">
      <c r="A73" s="253" t="s">
        <v>49</v>
      </c>
      <c r="B73" s="253"/>
      <c r="C73" s="253"/>
      <c r="D73" s="253"/>
      <c r="E73" s="253"/>
      <c r="F73" s="253"/>
      <c r="G73" s="253"/>
      <c r="H73" s="253"/>
    </row>
    <row r="74" spans="1:8" s="92" customFormat="1">
      <c r="A74" s="253" t="s">
        <v>50</v>
      </c>
      <c r="B74" s="253"/>
      <c r="C74" s="253"/>
      <c r="D74" s="253"/>
      <c r="E74" s="253"/>
      <c r="F74" s="253"/>
      <c r="G74" s="253"/>
      <c r="H74" s="253"/>
    </row>
    <row r="75" spans="1:8" s="92" customFormat="1">
      <c r="A75" s="253" t="s">
        <v>51</v>
      </c>
      <c r="B75" s="253"/>
      <c r="C75" s="253"/>
      <c r="D75" s="253"/>
      <c r="E75" s="253"/>
      <c r="F75" s="253"/>
      <c r="G75" s="253"/>
      <c r="H75" s="253"/>
    </row>
    <row r="76" spans="1:8" s="92" customFormat="1">
      <c r="A76" s="253" t="s">
        <v>52</v>
      </c>
      <c r="B76" s="253"/>
      <c r="C76" s="253"/>
      <c r="D76" s="253"/>
      <c r="E76" s="253"/>
      <c r="F76" s="253"/>
      <c r="G76" s="253"/>
      <c r="H76" s="253"/>
    </row>
    <row r="77" spans="1:8" s="92" customFormat="1">
      <c r="A77" s="253" t="s">
        <v>53</v>
      </c>
      <c r="B77" s="253"/>
      <c r="C77" s="253"/>
      <c r="D77" s="253"/>
      <c r="E77" s="253"/>
      <c r="F77" s="253"/>
      <c r="G77" s="253"/>
      <c r="H77" s="253"/>
    </row>
  </sheetData>
  <customSheetViews>
    <customSheetView guid="{CAAA166C-6610-45E6-B022-369891574490}">
      <selection activeCell="F23" sqref="F23"/>
      <pageMargins left="0.75" right="0.75" top="1" bottom="1" header="0.5" footer="0.5"/>
      <headerFooter alignWithMargins="0"/>
    </customSheetView>
    <customSheetView guid="{A6C775B4-2D7B-47C0-8BA7-F8D0B9E52BCD}" showRuler="0">
      <selection activeCell="X27" sqref="X27"/>
      <pageMargins left="0.75" right="0.75" top="1" bottom="1" header="0.5" footer="0.5"/>
      <headerFooter alignWithMargins="0"/>
    </customSheetView>
  </customSheetViews>
  <mergeCells count="13">
    <mergeCell ref="C12:J12"/>
    <mergeCell ref="C13:J13"/>
    <mergeCell ref="C3:D3"/>
    <mergeCell ref="C6:D6"/>
    <mergeCell ref="C7:D7"/>
    <mergeCell ref="C9:D9"/>
    <mergeCell ref="A75:H75"/>
    <mergeCell ref="A76:H76"/>
    <mergeCell ref="A77:H77"/>
    <mergeCell ref="A69:H69"/>
    <mergeCell ref="A72:H72"/>
    <mergeCell ref="A73:H73"/>
    <mergeCell ref="A74:H74"/>
  </mergeCells>
  <phoneticPr fontId="4" type="noConversion"/>
  <pageMargins left="0.75" right="0.75" top="1" bottom="1" header="0.5" footer="0.5"/>
  <pageSetup scale="71" fitToHeight="6" orientation="landscape"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AA30" sqref="AA30"/>
    </sheetView>
  </sheetViews>
  <sheetFormatPr defaultRowHeight="12.75"/>
  <sheetData/>
  <phoneticPr fontId="16"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A31"/>
  <sheetViews>
    <sheetView workbookViewId="0">
      <selection activeCell="A18" sqref="A18"/>
    </sheetView>
  </sheetViews>
  <sheetFormatPr defaultRowHeight="15"/>
  <cols>
    <col min="1" max="1" width="166.5703125" style="188" customWidth="1"/>
    <col min="2" max="16384" width="9.140625" style="100"/>
  </cols>
  <sheetData>
    <row r="1" spans="1:1" ht="15.75">
      <c r="A1" s="187" t="s">
        <v>310</v>
      </c>
    </row>
    <row r="2" spans="1:1">
      <c r="A2" s="187"/>
    </row>
    <row r="3" spans="1:1" s="196" customFormat="1" ht="30">
      <c r="A3" s="188" t="s">
        <v>358</v>
      </c>
    </row>
    <row r="4" spans="1:1" s="196" customFormat="1" ht="15" customHeight="1">
      <c r="A4" s="188" t="s">
        <v>352</v>
      </c>
    </row>
    <row r="5" spans="1:1" s="196" customFormat="1" ht="30">
      <c r="A5" s="188" t="s">
        <v>312</v>
      </c>
    </row>
    <row r="6" spans="1:1" s="196" customFormat="1" ht="30">
      <c r="A6" s="188" t="s">
        <v>97</v>
      </c>
    </row>
    <row r="7" spans="1:1" s="196" customFormat="1">
      <c r="A7" s="188" t="s">
        <v>353</v>
      </c>
    </row>
    <row r="8" spans="1:1" s="196" customFormat="1" ht="30">
      <c r="A8" s="188" t="s">
        <v>313</v>
      </c>
    </row>
    <row r="9" spans="1:1" s="196" customFormat="1" ht="30">
      <c r="A9" s="188" t="s">
        <v>98</v>
      </c>
    </row>
    <row r="10" spans="1:1" s="196" customFormat="1">
      <c r="A10" s="188" t="s">
        <v>354</v>
      </c>
    </row>
    <row r="11" spans="1:1" s="196" customFormat="1">
      <c r="A11" s="188" t="s">
        <v>329</v>
      </c>
    </row>
    <row r="12" spans="1:1" s="196" customFormat="1" ht="30">
      <c r="A12" s="188" t="s">
        <v>314</v>
      </c>
    </row>
    <row r="13" spans="1:1" s="196" customFormat="1">
      <c r="A13" s="188" t="s">
        <v>117</v>
      </c>
    </row>
    <row r="14" spans="1:1" s="196" customFormat="1" ht="30">
      <c r="A14" s="188" t="s">
        <v>315</v>
      </c>
    </row>
    <row r="15" spans="1:1" s="196" customFormat="1">
      <c r="A15" s="188" t="s">
        <v>116</v>
      </c>
    </row>
    <row r="16" spans="1:1" s="196" customFormat="1">
      <c r="A16" s="188" t="s">
        <v>99</v>
      </c>
    </row>
    <row r="17" spans="1:1" s="196" customFormat="1">
      <c r="A17" s="188" t="s">
        <v>316</v>
      </c>
    </row>
    <row r="18" spans="1:1" s="196" customFormat="1">
      <c r="A18" s="188" t="s">
        <v>94</v>
      </c>
    </row>
    <row r="19" spans="1:1" s="196" customFormat="1" ht="30">
      <c r="A19" s="188" t="s">
        <v>95</v>
      </c>
    </row>
    <row r="20" spans="1:1" s="196" customFormat="1" ht="30">
      <c r="A20" s="188" t="s">
        <v>317</v>
      </c>
    </row>
    <row r="21" spans="1:1" s="196" customFormat="1">
      <c r="A21" s="188" t="s">
        <v>100</v>
      </c>
    </row>
    <row r="22" spans="1:1" s="196" customFormat="1" ht="30">
      <c r="A22" s="188" t="s">
        <v>166</v>
      </c>
    </row>
    <row r="23" spans="1:1" s="196" customFormat="1">
      <c r="A23" s="188" t="s">
        <v>164</v>
      </c>
    </row>
    <row r="24" spans="1:1" s="196" customFormat="1">
      <c r="A24" s="188" t="s">
        <v>96</v>
      </c>
    </row>
    <row r="25" spans="1:1" s="196" customFormat="1" ht="45">
      <c r="A25" s="188" t="s">
        <v>101</v>
      </c>
    </row>
    <row r="26" spans="1:1" s="196" customFormat="1" ht="30">
      <c r="A26" s="188" t="s">
        <v>102</v>
      </c>
    </row>
    <row r="27" spans="1:1" s="196" customFormat="1" ht="30">
      <c r="A27" s="188" t="s">
        <v>103</v>
      </c>
    </row>
    <row r="28" spans="1:1" s="196" customFormat="1">
      <c r="A28" s="188" t="s">
        <v>165</v>
      </c>
    </row>
    <row r="29" spans="1:1" s="196" customFormat="1" ht="30">
      <c r="A29" s="188" t="s">
        <v>318</v>
      </c>
    </row>
    <row r="30" spans="1:1" s="196" customFormat="1" ht="30">
      <c r="A30" s="188" t="s">
        <v>319</v>
      </c>
    </row>
    <row r="31" spans="1:1" s="196" customFormat="1">
      <c r="A31" s="188"/>
    </row>
  </sheetData>
  <phoneticPr fontId="16"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Summary score</vt:lpstr>
      <vt:lpstr>Class 1</vt:lpstr>
      <vt:lpstr>Class 2</vt:lpstr>
      <vt:lpstr>Class 3</vt:lpstr>
      <vt:lpstr>Map</vt:lpstr>
      <vt:lpstr>References</vt:lpstr>
      <vt:lpstr>'Class 1'!Print_Area</vt:lpstr>
      <vt:lpstr>'Class 2'!Print_Area</vt:lpstr>
      <vt:lpstr>'Summary score'!Print_Area</vt:lpstr>
      <vt:lpstr>'Class 1'!Print_Titles</vt:lpstr>
      <vt:lpstr>'Class 2'!Print_Titles</vt:lpstr>
      <vt:lpstr>'Class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2011-08-01T23:28:38Z</cp:lastPrinted>
  <dcterms:created xsi:type="dcterms:W3CDTF">2010-06-08T21:46:09Z</dcterms:created>
  <dcterms:modified xsi:type="dcterms:W3CDTF">2012-08-02T20:07:38Z</dcterms:modified>
</cp:coreProperties>
</file>