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0" yWindow="-15" windowWidth="21720" windowHeight="13620" tabRatio="33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1'!$A$1:$M$46</definedName>
    <definedName name="_xlnm.Print_Area" localSheetId="2">'Class 2'!$A$3:$M$31</definedName>
    <definedName name="_xlnm.Print_Area" localSheetId="0">'Summary score'!$A$1:$H$24</definedName>
    <definedName name="_xlnm.Print_Titles" localSheetId="1">'Class 1'!$1:$4</definedName>
    <definedName name="_xlnm.Print_Titles" localSheetId="2">'Class 2'!$1:$4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john - Personal View" guid="{A6C775B4-2D7B-47C0-8BA7-F8D0B9E52BCD}" mergeInterval="0" personalView="1" maximized="1" windowWidth="1338" windowHeight="614" activeSheetId="2"/>
    <customWorkbookView name="Patricia - Personal View" guid="{CAAA166C-6610-45E6-B022-369891574490}" mergeInterval="0" personalView="1" maximized="1" xWindow="1" yWindow="1" windowWidth="1377" windowHeight="451" activeSheetId="2"/>
  </customWorkbookViews>
</workbook>
</file>

<file path=xl/calcChain.xml><?xml version="1.0" encoding="utf-8"?>
<calcChain xmlns="http://schemas.openxmlformats.org/spreadsheetml/2006/main">
  <c r="F8" i="3"/>
  <c r="F23" i="4"/>
  <c r="F5" i="3"/>
  <c r="F22" i="4"/>
  <c r="F4" i="3"/>
  <c r="F21" i="4"/>
  <c r="G21" s="1"/>
  <c r="K30" i="2"/>
  <c r="F19" i="4" s="1"/>
  <c r="K28" i="2"/>
  <c r="K13"/>
  <c r="F16" i="4" s="1"/>
  <c r="K6" i="2"/>
  <c r="K7" i="1"/>
  <c r="K6" s="1"/>
  <c r="K11"/>
  <c r="K16"/>
  <c r="K19"/>
  <c r="K21"/>
  <c r="K23"/>
  <c r="K26"/>
  <c r="K28"/>
  <c r="K25" s="1"/>
  <c r="F11" i="4" s="1"/>
  <c r="K30" i="1"/>
  <c r="K32"/>
  <c r="K34"/>
  <c r="K37"/>
  <c r="K36" s="1"/>
  <c r="F12" i="4" s="1"/>
  <c r="K39" i="1"/>
  <c r="K41"/>
  <c r="K43"/>
  <c r="K45"/>
  <c r="K16" i="2"/>
  <c r="K18"/>
  <c r="K24"/>
  <c r="K15" s="1"/>
  <c r="F18" i="4"/>
  <c r="F15"/>
  <c r="F17" l="1"/>
  <c r="K5" i="2"/>
  <c r="F14" i="4" s="1"/>
  <c r="G14" s="1"/>
  <c r="K5" i="1"/>
  <c r="F9" i="4" s="1"/>
  <c r="G9" s="1"/>
  <c r="F10"/>
  <c r="B5" l="1"/>
</calcChain>
</file>

<file path=xl/sharedStrings.xml><?xml version="1.0" encoding="utf-8"?>
<sst xmlns="http://schemas.openxmlformats.org/spreadsheetml/2006/main" count="722" uniqueCount="465">
  <si>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</si>
  <si>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</si>
  <si>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Low invasive potential (e.g., requires disturbance [trails, overgrazing, grading] to establish in wildlands).</t>
  </si>
  <si>
    <t>Reviewer comments are designated with an (R) under citations.</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</si>
  <si>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</si>
  <si>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</si>
  <si>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</si>
  <si>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</si>
  <si>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</si>
  <si>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</si>
  <si>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</si>
  <si>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</si>
  <si>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</si>
  <si>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</si>
  <si>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</si>
  <si>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</si>
  <si>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</si>
  <si>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</si>
  <si>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Final ranking and score (0 to 10):</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</si>
  <si>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</si>
  <si>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</si>
  <si>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</si>
  <si>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</si>
  <si>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</si>
  <si>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</si>
  <si>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</si>
  <si>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</si>
  <si>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</si>
  <si>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</si>
  <si>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</si>
  <si>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</si>
  <si>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</si>
  <si>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</si>
  <si>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</si>
  <si>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</si>
  <si>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</si>
  <si>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</si>
  <si>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</si>
  <si>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</si>
  <si>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</si>
  <si>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</si>
  <si>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</si>
  <si>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</si>
  <si>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</si>
  <si>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</si>
  <si>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</si>
  <si>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</si>
  <si>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</si>
  <si>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</si>
  <si>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</si>
  <si>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</si>
  <si>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</si>
  <si>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</si>
  <si>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</si>
  <si>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</si>
  <si>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t xml:space="preserve">Else, J.A.  1996.  Post-flood establishment of native woody species and an exotic, </t>
    </r>
    <r>
      <rPr>
        <i/>
        <sz val="12"/>
        <rFont val="Arial"/>
        <family val="2"/>
      </rPr>
      <t>Arundo donax</t>
    </r>
    <r>
      <rPr>
        <sz val="12"/>
        <rFont val="Arial"/>
        <family val="2"/>
      </rPr>
      <t>, in a southern California riparian system.  Master’s thesis. San Diego State University, San Diego, CA.  http://teamArundo.org/ecology_impacts/giessow_j_thesis.pdf</t>
    </r>
  </si>
  <si>
    <t>Going, B.M. and T.L. Dudley.  2008.  Invasive riparian plant litter alters aquatic insect growth.  Biological Invasions 10:1041-1051.</t>
  </si>
  <si>
    <t>Gran, K. and C. Paola.  2001.  Riparian vegetation controls on braided stream dynamics.  Water Resources Research 37(12):3275-3283.</t>
  </si>
  <si>
    <r>
      <t>Herrera, A.M. and T.L. Dudley.  2003.  Reduction of riparian arthropod abundance and diversity as a consequence of giant reed (</t>
    </r>
    <r>
      <rPr>
        <i/>
        <sz val="12"/>
        <rFont val="Arial"/>
        <family val="2"/>
      </rPr>
      <t>Arundo donax</t>
    </r>
    <r>
      <rPr>
        <sz val="12"/>
        <rFont val="Arial"/>
        <family val="2"/>
      </rPr>
      <t>) invasion.  Biological Invasions 5:167–177.  http://teamArundo.org/ecology_impacts/Herrera_Dudley_2003.pdf</t>
    </r>
  </si>
  <si>
    <t>Hickman, J.C., ed.  1993. The Jepson manual, higher plants of California.  University of California Press. Berkeley, CA.  1400 pp.</t>
  </si>
  <si>
    <r>
      <t xml:space="preserve">Khudamrongsawat, J., R. Tayyar, and J.S. Holt.  2004.  Genetic diversity of giant reed ( </t>
    </r>
    <r>
      <rPr>
        <i/>
        <sz val="12"/>
        <rFont val="Arial"/>
        <family val="2"/>
      </rPr>
      <t>Arundo donax</t>
    </r>
    <r>
      <rPr>
        <sz val="12"/>
        <rFont val="Arial"/>
        <family val="2"/>
      </rPr>
      <t>) in the Santa Ana River, California.  Weed Science 52:395-405.</t>
    </r>
  </si>
  <si>
    <r>
      <t>Orr, D.A.  2010.   Avian response to</t>
    </r>
    <r>
      <rPr>
        <i/>
        <sz val="12"/>
        <rFont val="Arial"/>
        <family val="2"/>
      </rPr>
      <t xml:space="preserve"> Arundo donax</t>
    </r>
    <r>
      <rPr>
        <sz val="12"/>
        <rFont val="Arial"/>
        <family val="2"/>
      </rPr>
      <t xml:space="preserve"> invasion on the lower Santa Clara River.  Poster presentation at the 2010 California Invasive Plant Council Symposium, Ventura, CA.  http://www.cal-ipc.org/symposia/archive/index.php</t>
    </r>
  </si>
  <si>
    <t>Pike, J., L. Hays, and R. Zembal.  2007.  Least Bell’s vireos and southwestern willow flycatchers in Prado Basin of the Santa Ana River Watershed, CA.  Unpublished report for the Santa Ana Watershed Association.  Orange County Water District and U.S. Fish and Wildlife Service.</t>
  </si>
  <si>
    <r>
      <t>Quinn, L.D., M.A. Rauterkus, and J.S. Holt.  2007.  Effects of nitrogen enrichment and competition on growth and spread of giant reed (</t>
    </r>
    <r>
      <rPr>
        <i/>
        <sz val="12"/>
        <color indexed="8"/>
        <rFont val="Arial"/>
        <family val="2"/>
      </rPr>
      <t>Arundo donax</t>
    </r>
    <r>
      <rPr>
        <sz val="12"/>
        <color indexed="8"/>
        <rFont val="Arial"/>
        <family val="2"/>
      </rPr>
      <t>).  Weed Science 55:319-326.</t>
    </r>
  </si>
  <si>
    <r>
      <t xml:space="preserve">Spencer, D.F., P. Liow, W.K. Chan, G.G. Ksander, and K.D. Getsinger.  2006.  Estimating </t>
    </r>
    <r>
      <rPr>
        <i/>
        <sz val="12"/>
        <rFont val="Arial"/>
        <family val="2"/>
      </rPr>
      <t>Arundo donax</t>
    </r>
    <r>
      <rPr>
        <sz val="12"/>
        <rFont val="Arial"/>
        <family val="2"/>
      </rPr>
      <t xml:space="preserve"> shoot biomass.  Aquatic Biology 84:272-276.</t>
    </r>
  </si>
  <si>
    <r>
      <t xml:space="preserve">Abichandani, S.L.  2007.  The potential impact of the invasive species </t>
    </r>
    <r>
      <rPr>
        <i/>
        <sz val="12"/>
        <rFont val="Arial"/>
        <family val="2"/>
      </rPr>
      <t>Arundo donax</t>
    </r>
    <r>
      <rPr>
        <sz val="12"/>
        <rFont val="Arial"/>
        <family val="2"/>
      </rPr>
      <t xml:space="preserve"> on water resources along the Santa Clara River:  seasonal and diurnal transpiration.  Master's thesis, Environmental Health Sciences, University of California, Los Angeles.</t>
    </r>
  </si>
  <si>
    <t>(1) Giessow et al. 2011; (2) Spencer et al. 2006; (3) Ambrose and Rundel 2007; (4) Coffman et al. 2007.</t>
  </si>
  <si>
    <t>Drastic increase in fuel load (1,2,3,4).  Fuel load structure is extremely combustible (e.g., tall, well-ventilated, significant amounts of dry fuel) (1).</t>
  </si>
  <si>
    <r>
      <t xml:space="preserve">Creates new class of fires that are initiated within riparian habitat, as opposed to upland habitat (1), although upland-initiated fires also burn </t>
    </r>
    <r>
      <rPr>
        <i/>
        <sz val="9"/>
        <rFont val="Times New Roman"/>
        <family val="1"/>
      </rPr>
      <t>Arundo</t>
    </r>
    <r>
      <rPr>
        <sz val="9"/>
        <rFont val="Times New Roman"/>
        <family val="1"/>
      </rPr>
      <t xml:space="preserve">-dominated riparian zones.  In addition, </t>
    </r>
    <r>
      <rPr>
        <i/>
        <sz val="9"/>
        <rFont val="Times New Roman"/>
        <family val="1"/>
      </rPr>
      <t>Arundo</t>
    </r>
    <r>
      <rPr>
        <sz val="9"/>
        <rFont val="Times New Roman"/>
        <family val="1"/>
      </rPr>
      <t xml:space="preserve"> may be conveying fire across riparian zones and into new upland areas (i.e., across the landscape) (2,3).  Fire sources or source points include transient encampments, arson, and highway overpasses in or over </t>
    </r>
    <r>
      <rPr>
        <i/>
        <sz val="9"/>
        <rFont val="Times New Roman"/>
        <family val="1"/>
      </rPr>
      <t>Arundo</t>
    </r>
    <r>
      <rPr>
        <sz val="9"/>
        <rFont val="Times New Roman"/>
        <family val="1"/>
      </rPr>
      <t xml:space="preserve"> stands (1).</t>
    </r>
  </si>
  <si>
    <t>(1) Giessow et al. 2011; (2) Ambrose and Rundel 2007; (3) Coffman et al. 2007.</t>
  </si>
  <si>
    <t>Organic material (biomass) can accumulate in stream/river channels and estuaries (R).  Harboring encampments increase fecal and trash inputs (1).</t>
  </si>
  <si>
    <r>
      <t xml:space="preserve">Higher erosion following </t>
    </r>
    <r>
      <rPr>
        <i/>
        <sz val="9"/>
        <rFont val="Times New Roman"/>
        <family val="1"/>
      </rPr>
      <t>Arundo</t>
    </r>
    <r>
      <rPr>
        <sz val="9"/>
        <rFont val="Times New Roman"/>
        <family val="1"/>
      </rPr>
      <t xml:space="preserve"> fires.  </t>
    </r>
    <r>
      <rPr>
        <i/>
        <sz val="9"/>
        <rFont val="Times New Roman"/>
        <family val="1"/>
      </rPr>
      <t>Arundo</t>
    </r>
    <r>
      <rPr>
        <sz val="9"/>
        <rFont val="Times New Roman"/>
        <family val="1"/>
      </rPr>
      <t xml:space="preserve"> is shallow-rooted, so contributes to bank undercutting and failure (1).</t>
    </r>
  </si>
  <si>
    <t>(1) Giessow et al. 2011; (2) Gran and Paola 2001.</t>
  </si>
  <si>
    <r>
      <t xml:space="preserve">On wide, southern California rivers, sand trapping on </t>
    </r>
    <r>
      <rPr>
        <i/>
        <sz val="9"/>
        <rFont val="Times New Roman"/>
        <family val="1"/>
      </rPr>
      <t>Arundo</t>
    </r>
    <r>
      <rPr>
        <sz val="9"/>
        <rFont val="Times New Roman"/>
        <family val="1"/>
      </rPr>
      <t>-dominated floodplains exceeds sediment inflow from upper watershed (1,2).</t>
    </r>
  </si>
  <si>
    <r>
      <t xml:space="preserve">Significant impacts related to </t>
    </r>
    <r>
      <rPr>
        <i/>
        <sz val="9"/>
        <rFont val="Times New Roman"/>
        <family val="1"/>
      </rPr>
      <t>Arundo</t>
    </r>
    <r>
      <rPr>
        <sz val="9"/>
        <rFont val="Times New Roman"/>
        <family val="1"/>
      </rPr>
      <t xml:space="preserve"> stands impacting infrastructure are documented, including direct bridge and bank/road loss during flooding as well as fire impacts to power lines, bridges, and other infrastructure (1).  Emergency clearing and cutting of fire lines with mechanized equipment is also documented in the region (e.g., San Luis Rey) (1).</t>
    </r>
  </si>
  <si>
    <r>
      <t>Can form dense, monotypic stands up to 30 ft (9 m) high with high cane density (41.5 canes/m</t>
    </r>
    <r>
      <rPr>
        <vertAlign val="superscript"/>
        <sz val="9"/>
        <rFont val="Times New Roman"/>
        <family val="1"/>
      </rPr>
      <t>2</t>
    </r>
    <r>
      <rPr>
        <sz val="9"/>
        <rFont val="Times New Roman"/>
        <family val="1"/>
      </rPr>
      <t>) (1).  Can fill in areas in riparian system that would naturally be open, sandy habitat (1).  Dense stands may block wildlife movement (1).</t>
    </r>
  </si>
  <si>
    <t>Can form dense, monotypic stands that replace other species (1,2).</t>
  </si>
  <si>
    <r>
      <t xml:space="preserve">Significant impacts related to </t>
    </r>
    <r>
      <rPr>
        <i/>
        <sz val="9"/>
        <rFont val="Times New Roman"/>
        <family val="1"/>
      </rPr>
      <t>Arundo</t>
    </r>
    <r>
      <rPr>
        <sz val="9"/>
        <rFont val="Times New Roman"/>
        <family val="1"/>
      </rPr>
      <t xml:space="preserve"> stands impacting infrastructure are documented, including direct bridge and bank/road loss during flooding as well as fire impacts to power lines, bridges, and other infrastructure (1).  Emergency clearing and cutting of fire lines with mechanized equipment is also documented in region (e.g., San Luis Rey) (1).</t>
    </r>
  </si>
  <si>
    <r>
      <t xml:space="preserve">Several studies indicate </t>
    </r>
    <r>
      <rPr>
        <i/>
        <sz val="9"/>
        <rFont val="Times New Roman"/>
        <family val="1"/>
      </rPr>
      <t>Arundo</t>
    </r>
    <r>
      <rPr>
        <sz val="9"/>
        <rFont val="Times New Roman"/>
        <family val="1"/>
      </rPr>
      <t xml:space="preserve"> negatively impacts arthropods (1,2) and birds (3,4,5).  Few studies look specifically at mammals, but </t>
    </r>
    <r>
      <rPr>
        <i/>
        <sz val="9"/>
        <rFont val="Times New Roman"/>
        <family val="1"/>
      </rPr>
      <t>Arundo</t>
    </r>
    <r>
      <rPr>
        <sz val="9"/>
        <rFont val="Times New Roman"/>
        <family val="1"/>
      </rPr>
      <t xml:space="preserve"> reduces food resources and mobility and could impact corridor use (6).  Negative impacts to fish and amphibians are due to changes in geomorphology (channel depth, width, number), sedimentation/erosion, and shading (6).</t>
    </r>
  </si>
  <si>
    <t>(1) Giessow et al 2011; (2) Ambrose and Rundel 2007.</t>
  </si>
  <si>
    <r>
      <t xml:space="preserve">Areas with dense </t>
    </r>
    <r>
      <rPr>
        <i/>
        <sz val="9"/>
        <rFont val="Times New Roman"/>
        <family val="1"/>
      </rPr>
      <t>Arundo</t>
    </r>
    <r>
      <rPr>
        <sz val="9"/>
        <rFont val="Times New Roman"/>
        <family val="1"/>
      </rPr>
      <t xml:space="preserve"> have higher fire frequency and intensity, as well as altered flooding patterns (1).  Removal of native riparian vegetation by </t>
    </r>
    <r>
      <rPr>
        <i/>
        <sz val="9"/>
        <rFont val="Times New Roman"/>
        <family val="1"/>
      </rPr>
      <t>Arundo-driven</t>
    </r>
    <r>
      <rPr>
        <sz val="9"/>
        <rFont val="Times New Roman"/>
        <family val="1"/>
      </rPr>
      <t xml:space="preserve"> flood and fire events alters natural successional patterns and generally leads to more dominance of </t>
    </r>
    <r>
      <rPr>
        <i/>
        <sz val="9"/>
        <rFont val="Times New Roman"/>
        <family val="1"/>
      </rPr>
      <t xml:space="preserve">Arundo.  </t>
    </r>
    <r>
      <rPr>
        <sz val="9"/>
        <rFont val="Times New Roman"/>
        <family val="1"/>
      </rPr>
      <t>This is</t>
    </r>
    <r>
      <rPr>
        <i/>
        <sz val="9"/>
        <rFont val="Times New Roman"/>
        <family val="1"/>
      </rPr>
      <t xml:space="preserve"> </t>
    </r>
    <r>
      <rPr>
        <sz val="9"/>
        <rFont val="Times New Roman"/>
        <family val="1"/>
      </rPr>
      <t>a positive feedback loop that leads to habitat type conversion (2).</t>
    </r>
  </si>
  <si>
    <t>Rhizome fragments break off and sprout (R).</t>
  </si>
  <si>
    <t>Does not appear to produce viable seed (1); seedlings not observed in California (2,3).</t>
  </si>
  <si>
    <t>(1) Khudamrongsawat et al. 2004; (2) Else 1996; (3) Wijte et al. 2005.</t>
  </si>
  <si>
    <t>Does not appear to produce viable seeds (1); plants do not flower or do so infrequently (2).</t>
  </si>
  <si>
    <t>Does not appear to produce viable seeds (1).</t>
  </si>
  <si>
    <t>Stems and rhizomes break off and can sprout if they have an axillary bud (1,2,3,4).</t>
  </si>
  <si>
    <t>Originally planted for erosion control/agricultural and garden use and escaped cultivation (1). Is still infrequently available for sale, but probably not actively planted much anymore (R).  Can be spread via human-caused disturbance, contaminated fill material, or from cut material that is discarded. (R).</t>
  </si>
  <si>
    <r>
      <t>Ambrose, R.F. and P.W. Rundel.  2007.  Influence of nutrient loading on the invasion of an alien plant species, giant reed (</t>
    </r>
    <r>
      <rPr>
        <i/>
        <sz val="12"/>
        <rFont val="Arial"/>
        <family val="2"/>
      </rPr>
      <t>Arundo donax</t>
    </r>
    <r>
      <rPr>
        <sz val="12"/>
        <rFont val="Arial"/>
        <family val="2"/>
      </rPr>
      <t>), in southern California riparian ecosystems. UC Water Resources Center technical completion report project no. W-960.  http://repositories.cdlib.org/wrc/tcr/ambrose.</t>
    </r>
  </si>
  <si>
    <r>
      <t xml:space="preserve">Brinke, J.T.  2010.  Effects of the invasive species </t>
    </r>
    <r>
      <rPr>
        <i/>
        <sz val="12"/>
        <color indexed="8"/>
        <rFont val="Arial"/>
        <family val="2"/>
      </rPr>
      <t>Arundo</t>
    </r>
    <r>
      <rPr>
        <sz val="12"/>
        <color indexed="8"/>
        <rFont val="Arial"/>
        <family val="2"/>
      </rPr>
      <t xml:space="preserve"> </t>
    </r>
    <r>
      <rPr>
        <i/>
        <sz val="12"/>
        <color indexed="8"/>
        <rFont val="Arial"/>
        <family val="2"/>
      </rPr>
      <t>donax</t>
    </r>
    <r>
      <rPr>
        <sz val="12"/>
        <color indexed="8"/>
        <rFont val="Arial"/>
        <family val="2"/>
      </rPr>
      <t xml:space="preserve"> on bank stability in the Santa Clara River, Ventura, CA. Poster, California Invasive Plant Council 2010 Symposium, Ventura, CA.</t>
    </r>
  </si>
  <si>
    <r>
      <t>Coffman, G.C., R.F. Ambrose, and P.W. Rundel.  2007.  Wildfire promotes dominance of giant reed (</t>
    </r>
    <r>
      <rPr>
        <i/>
        <sz val="12"/>
        <rFont val="Arial"/>
        <family val="2"/>
      </rPr>
      <t>Arundo donax</t>
    </r>
    <r>
      <rPr>
        <sz val="12"/>
        <rFont val="Arial"/>
        <family val="2"/>
      </rPr>
      <t>) in riparian ecosystems.  Biological Invasions 12:2723-2734.</t>
    </r>
  </si>
  <si>
    <r>
      <t xml:space="preserve">Decruyenaere, J.G. and J.S. Holt.  2005.  Ramet demography of a clonal invader, </t>
    </r>
    <r>
      <rPr>
        <i/>
        <sz val="12"/>
        <rFont val="Arial"/>
        <family val="2"/>
      </rPr>
      <t>Arundo donax</t>
    </r>
    <r>
      <rPr>
        <sz val="12"/>
        <rFont val="Arial"/>
        <family val="2"/>
      </rPr>
      <t xml:space="preserve"> (Poaceae), in southern California.  Plant and Soil 277:41–52.</t>
    </r>
  </si>
  <si>
    <t>Gaffney, K. and H. Cushman.  1998.  Transformation of a riparian plant coummunity by grass invasion.  Abstract, Society for Conservation Biology, 12th annual meeting, Sydney, Australia, May.</t>
  </si>
  <si>
    <r>
      <t xml:space="preserve">Giessow, J., J. Casanova, R. Leclerc, R. MacArthur, G. Fleming, and J. Giessow.  2011.  </t>
    </r>
    <r>
      <rPr>
        <i/>
        <sz val="12"/>
        <rFont val="Arial"/>
        <family val="2"/>
      </rPr>
      <t>Arundo donax</t>
    </r>
    <r>
      <rPr>
        <sz val="12"/>
        <rFont val="Arial"/>
        <family val="2"/>
      </rPr>
      <t xml:space="preserve"> distribution and impact report.  Prepared by Cal-IPC for State Water Resources Board.  March.</t>
    </r>
  </si>
  <si>
    <r>
      <t xml:space="preserve">Watts, D.A.  2009.  Dynamics of water use and responses to herbivory in the invasive reed, </t>
    </r>
    <r>
      <rPr>
        <i/>
        <sz val="12"/>
        <rFont val="Arial"/>
        <family val="2"/>
      </rPr>
      <t>Arundo donax</t>
    </r>
    <r>
      <rPr>
        <sz val="12"/>
        <rFont val="Arial"/>
        <family val="2"/>
      </rPr>
      <t xml:space="preserve"> (L.).  Master's thesis, Ecosystem Science and Management, College of Agriculture and Life Sciences, Texas A&amp;M University, College Station, Texas.</t>
    </r>
  </si>
  <si>
    <r>
      <t xml:space="preserve">Wijte, A.H.B.M., T. Mizutani, E.R. Motamed, M.L. Merryfield, D.E. Miller, and D.E. Alexander.  2005.  Temperature and endogenous factors cause seasonal patterns in rooting by stem fragments of the invasive giant reed, </t>
    </r>
    <r>
      <rPr>
        <i/>
        <sz val="12"/>
        <rFont val="Arial"/>
        <family val="2"/>
      </rPr>
      <t>Arundo donax</t>
    </r>
    <r>
      <rPr>
        <sz val="12"/>
        <rFont val="Arial"/>
        <family val="2"/>
      </rPr>
      <t xml:space="preserve"> (Poaceae).  International Journal of Plant Science 166(3):507-517.</t>
    </r>
  </si>
  <si>
    <t>Zimmerman, T.  2011.  Personal communication with J. Giessow.  Unpublished data.</t>
  </si>
  <si>
    <t>(1) Giessow et al. 2011: (2) Abichandani 2007; (3) Watts 2009; (4) Spencer et al. 2006; (5) Zimmerman 2011.</t>
  </si>
  <si>
    <t xml:space="preserve"> (1) Else 1996; (2) Quinn et al. 2007; (R) Giessow 2012.</t>
  </si>
  <si>
    <r>
      <t xml:space="preserve">Dudley, T.L.  2000.  </t>
    </r>
    <r>
      <rPr>
        <i/>
        <sz val="12"/>
        <rFont val="Arial"/>
        <family val="2"/>
      </rPr>
      <t>Arundo donax</t>
    </r>
    <r>
      <rPr>
        <sz val="12"/>
        <rFont val="Arial"/>
        <family val="2"/>
      </rPr>
      <t xml:space="preserve"> L.  Pages 53-58 </t>
    </r>
    <r>
      <rPr>
        <i/>
        <sz val="12"/>
        <rFont val="Arial"/>
        <family val="2"/>
      </rPr>
      <t>in</t>
    </r>
    <r>
      <rPr>
        <sz val="12"/>
        <rFont val="Arial"/>
        <family val="2"/>
      </rPr>
      <t xml:space="preserve"> Bossard, C.C., J.M. Randall, and M.C. Hoshovsky, eds.  Invasive plants of California's wildlands.  University of California Press, Berkeley.  360 pp.</t>
    </r>
  </si>
  <si>
    <t>Giessow, J.  2011.  Biologist, Dendra, Inc.  Reviewer, SANDAG Invasive Species project.</t>
  </si>
  <si>
    <t>Giessow, J.  2012.  Biologist, Dendra, Inc.  Reviewer, SANDAG Invasive Species project.</t>
  </si>
  <si>
    <t>(1) Gaffney and Cushman 1998; (2) Giessow et al. 2011.</t>
  </si>
  <si>
    <r>
      <t>Ambrosia pumila</t>
    </r>
    <r>
      <rPr>
        <sz val="9"/>
        <rFont val="Times New Roman"/>
        <family val="1"/>
      </rPr>
      <t xml:space="preserve"> generally occurs at higher elevations within the floodplain than </t>
    </r>
    <r>
      <rPr>
        <i/>
        <sz val="9"/>
        <rFont val="Times New Roman"/>
        <family val="1"/>
      </rPr>
      <t>Arundo</t>
    </r>
    <r>
      <rPr>
        <sz val="9"/>
        <rFont val="Times New Roman"/>
        <family val="1"/>
      </rPr>
      <t xml:space="preserve">.  Although these areas may support some </t>
    </r>
    <r>
      <rPr>
        <i/>
        <sz val="9"/>
        <rFont val="Times New Roman"/>
        <family val="1"/>
      </rPr>
      <t xml:space="preserve">Arundo, </t>
    </r>
    <r>
      <rPr>
        <sz val="9"/>
        <rFont val="Times New Roman"/>
        <family val="1"/>
      </rPr>
      <t xml:space="preserve">direct competition between the two species is limited.  Impacts are more typically indirect and related to </t>
    </r>
    <r>
      <rPr>
        <i/>
        <sz val="9"/>
        <rFont val="Times New Roman"/>
        <family val="1"/>
      </rPr>
      <t>Arundo</t>
    </r>
    <r>
      <rPr>
        <sz val="9"/>
        <rFont val="Times New Roman"/>
        <family val="1"/>
      </rPr>
      <t>-initiated alterations to fire regimes and modifications to flows and geomorphology (1).</t>
    </r>
  </si>
  <si>
    <t>Can form dense, monotypic stands with very high biomass per unit area, as documented by many studies (1).  Biomass levels are as high as any vegetation class, including forests and woodlands (1).</t>
  </si>
  <si>
    <r>
      <t xml:space="preserve">In Prado Basin (Santa Ana River, Orange County), 0.8% of least Bell's vireo nests are located in </t>
    </r>
    <r>
      <rPr>
        <i/>
        <sz val="9"/>
        <rFont val="Times New Roman"/>
        <family val="1"/>
      </rPr>
      <t>Arundo</t>
    </r>
    <r>
      <rPr>
        <sz val="9"/>
        <rFont val="Times New Roman"/>
        <family val="1"/>
      </rPr>
      <t xml:space="preserve">, compared to 76% in willow and mulefat (1).  On Santa Margarita River, piles of </t>
    </r>
    <r>
      <rPr>
        <i/>
        <sz val="9"/>
        <rFont val="Times New Roman"/>
        <family val="1"/>
      </rPr>
      <t>Arundo</t>
    </r>
    <r>
      <rPr>
        <sz val="9"/>
        <rFont val="Times New Roman"/>
        <family val="1"/>
      </rPr>
      <t xml:space="preserve"> in estuary/beach habitats reduce nesting sites for western snowy plover and provide perching areas for predators (2).  Additional impacts have been described for arroyo toad, willow flycatcher, western yellow-billed cuckoo, Belding's savannah sparrow, California gnatcatcher, light-footed clapper rail, least tern, tidewater goby, and steelhead (3).  These impacts range from 'high' (e.g., arroyo toad) to low (e.g., Belding's savannah sparrow), and include direct mortalities (fire), as well as broader, system-wide modifications that alter habitat (e.g., channel form [braided to single], pool formation, hydrology, sediment transport, and accumulation of </t>
    </r>
    <r>
      <rPr>
        <i/>
        <sz val="9"/>
        <rFont val="Times New Roman"/>
        <family val="1"/>
      </rPr>
      <t>Arundo</t>
    </r>
    <r>
      <rPr>
        <sz val="9"/>
        <rFont val="Times New Roman"/>
        <family val="1"/>
      </rPr>
      <t xml:space="preserve"> debris [in estuaries]) (3).</t>
    </r>
  </si>
  <si>
    <t>(1) Pike et al. 2007; (2) USFWS 2007; (3) Giessow.</t>
  </si>
  <si>
    <t>U.S. Fish and Wildlife Service. 2007. Recovery Plan for the Pacific Coast Population of the Western Snowy Plover (Charadrius alexandrinus nivosus). In 2 volumes. Sacramento, California. xiv + 751 pages.</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</si>
  <si>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</si>
  <si>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</si>
  <si>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</si>
  <si>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</si>
  <si>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</si>
  <si>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</si>
  <si>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</si>
  <si>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</si>
  <si>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</si>
  <si>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</si>
  <si>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</si>
  <si>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</si>
  <si>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</si>
  <si>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</si>
  <si>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</si>
  <si>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</si>
  <si>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</si>
  <si>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</si>
  <si>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</si>
  <si>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</si>
  <si>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</si>
  <si>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</si>
  <si>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</si>
  <si>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</si>
  <si>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</si>
  <si>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</si>
  <si>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</si>
  <si>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</si>
  <si>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</si>
  <si>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</si>
  <si>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</si>
  <si>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</si>
  <si>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</si>
  <si>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</si>
  <si>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</si>
  <si>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</si>
  <si>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</si>
  <si>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</si>
  <si>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</si>
  <si>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</si>
  <si>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</si>
  <si>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Arundo donax</t>
  </si>
  <si>
    <t>Giant reed</t>
  </si>
  <si>
    <t>Subclass</t>
  </si>
  <si>
    <t>Arundo donax (giant reed)</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</si>
  <si>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</si>
  <si>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</si>
  <si>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GIS data set</t>
  </si>
  <si>
    <t>Moderate to dense</t>
  </si>
  <si>
    <t>Trace to moderate</t>
  </si>
  <si>
    <t>63300 Southern Riparian Scrub</t>
  </si>
  <si>
    <t>37830 Ceanothus crassifolius Chaparral</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</si>
  <si>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</si>
  <si>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</si>
  <si>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</si>
  <si>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</si>
  <si>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</si>
  <si>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</si>
  <si>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Can rapidly invade after flood (1), and can increase dominance after fire (1,2).</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</si>
  <si>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</si>
  <si>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</si>
  <si>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</si>
  <si>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</si>
  <si>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</si>
  <si>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</si>
  <si>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(1) Khudamrongsawat et al. 2004; (2) Else 1996.</t>
  </si>
  <si>
    <t>(1) Khudamrongsawat et al. 2004.</t>
  </si>
  <si>
    <t>(1) Else 1996; (2) Decruyenaere and Holt 2005.</t>
  </si>
  <si>
    <t>(1) Boose and Holt 1999; (2) Else 1996; (3) Wijte et al. 2005; (4) Decruyenaere and Holt 2005.</t>
  </si>
  <si>
    <t>Yes. Sprouts from underground rhizomes when cut or after fire (1).</t>
  </si>
  <si>
    <t>(1) Giessow et al. 2011.</t>
  </si>
  <si>
    <t>(1) Dudley 2000; (R) Giessow 2011.</t>
  </si>
  <si>
    <t>Fragments of stems and rhizomes break off in flood events and are carried downstream where they can establish (1,2).</t>
  </si>
  <si>
    <t>Typically introduced to 'new' sites by flood action/deposition (1).  Growth rate is rapid as stand establishes, but slower for larger established stands (2).  Flood action spreads infestations downstream (R).</t>
  </si>
  <si>
    <t>(1) Herrera and Dudley 2003; (2) Going and Dudley 2008; (3) Kisner 2004; (4) Pike et al. 2007; (5) Orr 2010; (6) Giessow et al. 2011.</t>
  </si>
  <si>
    <t>No documented benefits.  Stands may provide areas for dens (1).</t>
  </si>
  <si>
    <t>() Herrera and Dudley 2003; (2) Lovich et al. 2009.</t>
  </si>
  <si>
    <r>
      <t xml:space="preserve">No native </t>
    </r>
    <r>
      <rPr>
        <i/>
        <sz val="9"/>
        <rFont val="Times New Roman"/>
        <family val="1"/>
      </rPr>
      <t>Arundo</t>
    </r>
    <r>
      <rPr>
        <sz val="9"/>
        <rFont val="Times New Roman"/>
        <family val="1"/>
      </rPr>
      <t xml:space="preserve"> in California (1).  May hybridize with </t>
    </r>
    <r>
      <rPr>
        <i/>
        <sz val="9"/>
        <rFont val="Times New Roman"/>
        <family val="1"/>
      </rPr>
      <t>Phragmites</t>
    </r>
    <r>
      <rPr>
        <sz val="9"/>
        <rFont val="Times New Roman"/>
        <family val="1"/>
      </rPr>
      <t>.</t>
    </r>
  </si>
  <si>
    <t>(1) Hickman 1993.</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</si>
  <si>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</si>
  <si>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</si>
  <si>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</si>
  <si>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</si>
  <si>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</si>
  <si>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</si>
  <si>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</si>
  <si>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</si>
  <si>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</si>
  <si>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t>(1) Ambrose and Rundel 2007; (2) Watts 2009; (R) Giessow 2012.</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</si>
  <si>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</si>
  <si>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</si>
  <si>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</si>
  <si>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</si>
  <si>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</si>
  <si>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</si>
  <si>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</si>
  <si>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</si>
  <si>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</si>
  <si>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</si>
  <si>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</si>
  <si>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</si>
  <si>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</si>
  <si>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</si>
  <si>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</si>
  <si>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</si>
  <si>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</si>
  <si>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</si>
  <si>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</si>
  <si>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</si>
  <si>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</si>
  <si>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</si>
  <si>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</si>
  <si>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</si>
  <si>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</si>
  <si>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What is the invasion potential of this NNP?                    ~Does the plant require disturbance to invade?           ~Does the plant invade rapidly when disturbance occurs (natural or human disturbance)</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</si>
  <si>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</si>
  <si>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</si>
  <si>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</si>
  <si>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</si>
  <si>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</si>
  <si>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</si>
  <si>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</si>
  <si>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</si>
  <si>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</si>
  <si>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</si>
  <si>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</si>
  <si>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</si>
  <si>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</si>
  <si>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</si>
  <si>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</si>
  <si>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</si>
  <si>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</si>
  <si>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</si>
  <si>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Weight</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</si>
  <si>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</si>
  <si>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</si>
  <si>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</si>
  <si>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</si>
  <si>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</si>
  <si>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</si>
  <si>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</si>
  <si>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</si>
  <si>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</si>
  <si>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</si>
  <si>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</si>
  <si>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</si>
  <si>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</si>
  <si>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</si>
  <si>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</si>
  <si>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</si>
  <si>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</si>
  <si>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</si>
  <si>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</si>
  <si>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</si>
  <si>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</si>
  <si>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</si>
  <si>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</si>
  <si>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</si>
  <si>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</si>
  <si>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Scientific name</t>
  </si>
  <si>
    <t>Minor change to fire intensity (e.g., low increase in fuel load [0% to 5%]).</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</si>
  <si>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</si>
  <si>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</si>
  <si>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(1) Brinke 2010.</t>
  </si>
  <si>
    <t>(1) Ambrose and Rundel 2007; (R) Giessow 2012.</t>
  </si>
  <si>
    <t>Significant contribution or direct impact to infrastructure leading to 'emergency actions' that damage fauna (e.g., typically contributes to flood and fire impacts [emergency clearing, fire lines]; plant biomass must be significant). Re-occurring impacts are placed here.</t>
  </si>
  <si>
    <t>Review date</t>
  </si>
  <si>
    <t>1.0  Ecological Impacts</t>
  </si>
  <si>
    <t>Present?</t>
  </si>
  <si>
    <t>Abundance?</t>
  </si>
  <si>
    <t>Common name</t>
  </si>
  <si>
    <t>Distribution:</t>
  </si>
  <si>
    <t>Abundance:</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</si>
  <si>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</si>
  <si>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</si>
  <si>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</si>
  <si>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</si>
  <si>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</si>
  <si>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</si>
  <si>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</si>
  <si>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</si>
  <si>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</si>
  <si>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</si>
  <si>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</si>
  <si>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</si>
  <si>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</si>
  <si>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</si>
  <si>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</si>
  <si>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</si>
  <si>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</si>
  <si>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</si>
  <si>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</si>
  <si>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</si>
  <si>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</si>
  <si>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</si>
  <si>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</si>
  <si>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</si>
  <si>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</si>
  <si>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</si>
  <si>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</si>
  <si>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</si>
  <si>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</si>
  <si>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</si>
  <si>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</si>
  <si>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</si>
  <si>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</si>
  <si>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</si>
  <si>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</si>
  <si>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</si>
  <si>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</si>
  <si>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</si>
  <si>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</si>
  <si>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</si>
  <si>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</si>
  <si>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October 2011</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</si>
  <si>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</si>
  <si>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</si>
  <si>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</si>
  <si>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Both drastic increase in fuel load (1,2,3) and new class of ignition source (transient encampments) (1). Fuel load recovers quickly and fires cause type-conversion, increasing abundance of </t>
    </r>
    <r>
      <rPr>
        <i/>
        <sz val="9"/>
        <rFont val="Times New Roman"/>
        <family val="1"/>
      </rPr>
      <t>Arundo</t>
    </r>
    <r>
      <rPr>
        <sz val="9"/>
        <rFont val="Times New Roman"/>
        <family val="1"/>
      </rPr>
      <t xml:space="preserve"> (3,4).</t>
    </r>
  </si>
  <si>
    <r>
      <t xml:space="preserve">Mature </t>
    </r>
    <r>
      <rPr>
        <i/>
        <sz val="9"/>
        <rFont val="Times New Roman"/>
        <family val="1"/>
      </rPr>
      <t>Arundo</t>
    </r>
    <r>
      <rPr>
        <sz val="9"/>
        <rFont val="Times New Roman"/>
        <family val="1"/>
      </rPr>
      <t xml:space="preserve"> stands essentially eliminate flow conveyance during low and moderate floods in the portions they occupy, increasing flow through low flow channel (1).   Large peak flows that convey over </t>
    </r>
    <r>
      <rPr>
        <i/>
        <sz val="9"/>
        <rFont val="Times New Roman"/>
        <family val="1"/>
      </rPr>
      <t>Arundo</t>
    </r>
    <r>
      <rPr>
        <sz val="9"/>
        <rFont val="Times New Roman"/>
        <family val="1"/>
      </rPr>
      <t xml:space="preserve"> stands are slowed due to roughness created by plants (1).</t>
    </r>
  </si>
  <si>
    <r>
      <t xml:space="preserve">Can create less shading when replacing gallery trees in wide river, but can create more shading when </t>
    </r>
    <r>
      <rPr>
        <i/>
        <sz val="9"/>
        <rFont val="Times New Roman"/>
        <family val="1"/>
      </rPr>
      <t>Arundo</t>
    </r>
    <r>
      <rPr>
        <sz val="9"/>
        <rFont val="Times New Roman"/>
        <family val="1"/>
      </rPr>
      <t xml:space="preserve"> stands drape over narrower channels (1,R).</t>
    </r>
  </si>
  <si>
    <r>
      <t>Arundo</t>
    </r>
    <r>
      <rPr>
        <sz val="9"/>
        <rFont val="Times New Roman"/>
        <family val="1"/>
      </rPr>
      <t xml:space="preserve">, with its higher productivity, is able to outcompete and exclude other native vegetation when nutrient levels are artificially high (1).  Nutrient loads are high after fire, which is often </t>
    </r>
    <r>
      <rPr>
        <i/>
        <sz val="9"/>
        <rFont val="Times New Roman"/>
        <family val="1"/>
      </rPr>
      <t>Arundo</t>
    </r>
    <r>
      <rPr>
        <sz val="9"/>
        <rFont val="Times New Roman"/>
        <family val="1"/>
      </rPr>
      <t xml:space="preserve"> driven (1,R).  Organic material loads are modified (R).</t>
    </r>
  </si>
  <si>
    <r>
      <t xml:space="preserve">Several studies on invertebrate use of </t>
    </r>
    <r>
      <rPr>
        <i/>
        <sz val="9"/>
        <rFont val="Times New Roman"/>
        <family val="1"/>
      </rPr>
      <t>Arundo</t>
    </r>
    <r>
      <rPr>
        <sz val="9"/>
        <rFont val="Times New Roman"/>
        <family val="1"/>
      </rPr>
      <t xml:space="preserve"> stands indicate assemblages within soil and leaf litter tend to be opportunistic non-native forms (1,2).</t>
    </r>
  </si>
  <si>
    <r>
      <t>Arundo</t>
    </r>
    <r>
      <rPr>
        <sz val="9"/>
        <rFont val="Times New Roman"/>
        <family val="1"/>
      </rPr>
      <t xml:space="preserve">, with its higher productivity, is able to outcompete and exclude other native vegetation when water availability and nutrient levels are artificially high (1, 2, R).  Nutrient loads are high after fire, which is often </t>
    </r>
    <r>
      <rPr>
        <i/>
        <sz val="9"/>
        <rFont val="Times New Roman"/>
        <family val="1"/>
      </rPr>
      <t>Arundo</t>
    </r>
    <r>
      <rPr>
        <sz val="9"/>
        <rFont val="Times New Roman"/>
        <family val="1"/>
      </rPr>
      <t xml:space="preserve"> driven (1,R).  </t>
    </r>
  </si>
  <si>
    <t>(R) Giessow 2012.</t>
  </si>
  <si>
    <t>Stems and rhizomes break off during flood events (1,2).</t>
  </si>
  <si>
    <r>
      <t xml:space="preserve">Widely distributed in riparian habitats, but may also occur in both estuary and along beaches/foredunes.  Unusual in uplands, but may persist.  </t>
    </r>
    <r>
      <rPr>
        <i/>
        <sz val="10"/>
        <rFont val="Arial"/>
        <family val="2"/>
      </rPr>
      <t>Arundo</t>
    </r>
    <r>
      <rPr>
        <sz val="10"/>
        <rFont val="Arial"/>
      </rPr>
      <t xml:space="preserve"> thrives on disturbance (both natural and anthropogenically altered) including flood, fire and mechanical.  </t>
    </r>
  </si>
  <si>
    <r>
      <t xml:space="preserve">Boose, A.B. and J.S. Holt.  1999.  Environmental effects on asexual reproduction in </t>
    </r>
    <r>
      <rPr>
        <i/>
        <sz val="12"/>
        <rFont val="Arial"/>
        <family val="2"/>
      </rPr>
      <t>Arundo donax</t>
    </r>
    <r>
      <rPr>
        <sz val="12"/>
        <rFont val="Arial"/>
        <family val="2"/>
      </rPr>
      <t>. Weed Research 39:117-127.</t>
    </r>
  </si>
  <si>
    <r>
      <t>Kisner, D.A.  2004.  The effect of giant reed (</t>
    </r>
    <r>
      <rPr>
        <i/>
        <sz val="12"/>
        <rFont val="Arial"/>
        <family val="2"/>
      </rPr>
      <t>Arundo donax</t>
    </r>
    <r>
      <rPr>
        <sz val="12"/>
        <rFont val="Arial"/>
        <family val="2"/>
      </rPr>
      <t>) on the southern California riparian bird community.  Master’s thesis. San Diego State University, San Diego, CA.</t>
    </r>
  </si>
  <si>
    <t>Dense impenetrable stands at maturity that may be 100's of acres in size when occuring on larger riverine systems.  Also occurs as smaller clumps, rarely scattered except immediately after dispersal into new areas/habitat.</t>
  </si>
  <si>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</si>
  <si>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</si>
  <si>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</si>
  <si>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</si>
  <si>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</si>
  <si>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</si>
  <si>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</si>
  <si>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Greatly changes water flow (e.g., changes or divert flow during flood events; significantly changes flow capacity; modifies flow patterns; large stands of large plants.</t>
  </si>
  <si>
    <t>Noticeable/measurable increases in response to altered disturbance regimes and/or changes in hydrology/nutrient availability.</t>
  </si>
  <si>
    <t>(1) Giessow et al. 2011; (R) Giessow 2012.</t>
  </si>
  <si>
    <t>Stand based transpiration is very high due to high leaf area per meter of mature stands (1,2,3,4) and high leaf transpiration (2,3,5).</t>
  </si>
  <si>
    <t>Seeds typically viable for 9+ years (long life).</t>
  </si>
  <si>
    <t>Reviewers: Jason Giessow, Patricia Gordon-Reedy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</si>
  <si>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</si>
  <si>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</si>
  <si>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</si>
  <si>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</si>
  <si>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</si>
  <si>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</si>
  <si>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</si>
  <si>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</si>
  <si>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</si>
  <si>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</si>
  <si>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</si>
  <si>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</si>
  <si>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</si>
  <si>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</si>
  <si>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</si>
  <si>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</si>
  <si>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</si>
  <si>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</si>
  <si>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</si>
  <si>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</si>
  <si>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</si>
  <si>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</si>
  <si>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</si>
  <si>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</si>
  <si>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</si>
  <si>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</si>
  <si>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</si>
  <si>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</si>
  <si>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</si>
  <si>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</si>
  <si>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</si>
  <si>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</si>
  <si>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</si>
  <si>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</si>
  <si>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</si>
  <si>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</si>
  <si>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</si>
  <si>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</si>
  <si>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</si>
  <si>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</si>
  <si>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</si>
  <si>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</si>
  <si>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</si>
  <si>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</si>
  <si>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</si>
  <si>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</si>
  <si>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</si>
  <si>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</si>
  <si>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</si>
  <si>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</si>
  <si>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</si>
  <si>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</si>
  <si>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</si>
  <si>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</si>
  <si>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</si>
  <si>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</si>
  <si>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</si>
  <si>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</si>
  <si>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</si>
  <si>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</si>
  <si>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</si>
  <si>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</si>
  <si>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</si>
  <si>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</si>
  <si>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</si>
  <si>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</si>
  <si>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Scattered</t>
  </si>
  <si>
    <t>Trace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</si>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</sst>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3">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10"/>
      <name val="Times New Roman"/>
      <family val="1"/>
    </font>
    <font>
      <sz val="9"/>
      <color indexed="8"/>
      <name val="Times New Roman"/>
      <family val="1"/>
    </font>
    <font>
      <sz val="10"/>
      <name val="Arial"/>
    </font>
    <font>
      <b/>
      <sz val="12"/>
      <name val="Times New Roman"/>
      <family val="1"/>
    </font>
    <font>
      <sz val="12"/>
      <name val="Arial"/>
    </font>
    <font>
      <sz val="8"/>
      <name val="Arial"/>
    </font>
    <font>
      <b/>
      <sz val="14"/>
      <name val="Arial"/>
      <family val="2"/>
    </font>
    <font>
      <b/>
      <i/>
      <sz val="14"/>
      <name val="Arial"/>
      <family val="2"/>
    </font>
    <font>
      <u/>
      <sz val="11"/>
      <color indexed="12"/>
      <name val="Calibri"/>
      <family val="2"/>
    </font>
    <font>
      <sz val="12"/>
      <name val="Arial"/>
      <family val="2"/>
    </font>
    <font>
      <sz val="14"/>
      <name val="Arial"/>
      <family val="2"/>
    </font>
    <font>
      <i/>
      <sz val="14"/>
      <name val="Arial"/>
      <family val="2"/>
    </font>
    <font>
      <b/>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strike/>
      <sz val="12"/>
      <color indexed="10"/>
      <name val="Arial"/>
      <family val="2"/>
    </font>
    <font>
      <i/>
      <sz val="10"/>
      <name val="Arial"/>
      <family val="2"/>
    </font>
    <font>
      <i/>
      <sz val="12"/>
      <name val="Arial"/>
      <family val="2"/>
    </font>
    <font>
      <b/>
      <sz val="12"/>
      <color indexed="10"/>
      <name val="Arial"/>
      <family val="2"/>
    </font>
    <font>
      <i/>
      <sz val="12"/>
      <color indexed="8"/>
      <name val="Arial"/>
      <family val="2"/>
    </font>
    <font>
      <sz val="12"/>
      <color indexed="10"/>
      <name val="Arial"/>
      <family val="2"/>
    </font>
    <font>
      <vertAlign val="superscript"/>
      <sz val="9"/>
      <name val="Times New Roman"/>
      <family val="1"/>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3">
    <xf numFmtId="0" fontId="0" fillId="0" borderId="0"/>
    <xf numFmtId="43" fontId="13" fillId="0" borderId="0" applyFont="0" applyFill="0" applyBorder="0" applyAlignment="0" applyProtection="0"/>
    <xf numFmtId="0" fontId="19" fillId="0" borderId="0" applyNumberFormat="0" applyFill="0" applyBorder="0" applyAlignment="0" applyProtection="0">
      <alignment vertical="top"/>
      <protection locked="0"/>
    </xf>
  </cellStyleXfs>
  <cellXfs count="277">
    <xf numFmtId="0" fontId="0" fillId="0" borderId="0" xfId="0"/>
    <xf numFmtId="0" fontId="5" fillId="0" borderId="0" xfId="0" applyFont="1"/>
    <xf numFmtId="0" fontId="7" fillId="0" borderId="0" xfId="0" applyFont="1"/>
    <xf numFmtId="0" fontId="7" fillId="0" borderId="1" xfId="0" applyFont="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1" xfId="0" applyFont="1" applyBorder="1" applyAlignment="1">
      <alignment horizontal="left" vertical="center" wrapText="1"/>
    </xf>
    <xf numFmtId="0" fontId="7" fillId="0" borderId="0" xfId="0" applyFont="1" applyAlignment="1">
      <alignment vertical="center"/>
    </xf>
    <xf numFmtId="0" fontId="7" fillId="0" borderId="1" xfId="0" applyFont="1" applyFill="1" applyBorder="1" applyAlignment="1">
      <alignment vertical="top" wrapText="1"/>
    </xf>
    <xf numFmtId="0" fontId="12" fillId="0" borderId="1" xfId="0" applyFont="1" applyBorder="1" applyAlignment="1">
      <alignment horizontal="left" vertical="top" wrapText="1"/>
    </xf>
    <xf numFmtId="0" fontId="15" fillId="0" borderId="0" xfId="0" applyFont="1"/>
    <xf numFmtId="0" fontId="15" fillId="0" borderId="0" xfId="0" applyFont="1" applyAlignment="1">
      <alignment horizontal="center"/>
    </xf>
    <xf numFmtId="0" fontId="15" fillId="0" borderId="0" xfId="0" applyFont="1" applyAlignment="1">
      <alignment vertical="center" wrapText="1"/>
    </xf>
    <xf numFmtId="0" fontId="15" fillId="0" borderId="0" xfId="0" applyFont="1" applyFill="1"/>
    <xf numFmtId="0" fontId="15"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5" fillId="0" borderId="0" xfId="0" applyFont="1" applyAlignment="1"/>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3" fillId="6" borderId="1" xfId="0" applyFont="1" applyFill="1" applyBorder="1" applyAlignment="1">
      <alignment horizontal="center" vertical="center" wrapText="1"/>
    </xf>
    <xf numFmtId="0" fontId="2" fillId="6"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7" fillId="0" borderId="0" xfId="0" applyFont="1"/>
    <xf numFmtId="0" fontId="17" fillId="0" borderId="0" xfId="0" applyFont="1" applyAlignment="1">
      <alignment horizontal="center"/>
    </xf>
    <xf numFmtId="0" fontId="2" fillId="0" borderId="0" xfId="0" applyFont="1"/>
    <xf numFmtId="0" fontId="2" fillId="0" borderId="0" xfId="0" applyFont="1" applyAlignment="1">
      <alignment horizontal="center" vertical="center" wrapText="1"/>
    </xf>
    <xf numFmtId="0" fontId="18"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left" vertical="center" wrapText="1"/>
    </xf>
    <xf numFmtId="49" fontId="2" fillId="0" borderId="0" xfId="0" applyNumberFormat="1" applyFont="1" applyAlignment="1">
      <alignment horizontal="right" vertical="center" wrapText="1"/>
    </xf>
    <xf numFmtId="49" fontId="2" fillId="0" borderId="0" xfId="0" applyNumberFormat="1" applyFont="1" applyAlignment="1">
      <alignment horizontal="right" vertical="center"/>
    </xf>
    <xf numFmtId="0" fontId="3" fillId="6" borderId="1"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2" borderId="1" xfId="0" applyFont="1" applyFill="1" applyBorder="1" applyAlignment="1">
      <alignment horizontal="left" vertical="center" wrapText="1"/>
    </xf>
    <xf numFmtId="0" fontId="21" fillId="0" borderId="0" xfId="0" applyFont="1"/>
    <xf numFmtId="0" fontId="17" fillId="0" borderId="11" xfId="0" applyFont="1" applyBorder="1"/>
    <xf numFmtId="0" fontId="17" fillId="0" borderId="11" xfId="0" applyFont="1" applyBorder="1" applyAlignment="1">
      <alignment horizontal="center"/>
    </xf>
    <xf numFmtId="0" fontId="17" fillId="0" borderId="11" xfId="0" applyFont="1" applyBorder="1" applyAlignment="1">
      <alignment horizontal="right"/>
    </xf>
    <xf numFmtId="164" fontId="2" fillId="0" borderId="1" xfId="0" applyNumberFormat="1" applyFont="1" applyBorder="1" applyAlignment="1">
      <alignment horizontal="center"/>
    </xf>
    <xf numFmtId="0" fontId="2" fillId="0" borderId="1" xfId="0" applyFont="1" applyBorder="1" applyAlignment="1">
      <alignment horizontal="center"/>
    </xf>
    <xf numFmtId="0" fontId="22" fillId="0" borderId="0" xfId="0" applyFont="1"/>
    <xf numFmtId="0" fontId="21" fillId="0" borderId="0" xfId="0" applyFont="1" applyAlignment="1">
      <alignment horizontal="center"/>
    </xf>
    <xf numFmtId="49" fontId="21" fillId="0" borderId="0" xfId="0" applyNumberFormat="1" applyFont="1" applyAlignment="1">
      <alignment horizontal="right"/>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3" fillId="0" borderId="0" xfId="0" applyFont="1" applyFill="1" applyAlignment="1">
      <alignment vertical="center"/>
    </xf>
    <xf numFmtId="0" fontId="7" fillId="0" borderId="0" xfId="0" applyFont="1" applyFill="1" applyAlignment="1">
      <alignment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7" fillId="0" borderId="1" xfId="0" applyFont="1" applyBorder="1" applyAlignment="1">
      <alignment vertical="center" wrapText="1"/>
    </xf>
    <xf numFmtId="0" fontId="2" fillId="6" borderId="4" xfId="0" applyFont="1" applyFill="1" applyBorder="1" applyAlignment="1">
      <alignment horizontal="center" vertical="center"/>
    </xf>
    <xf numFmtId="0" fontId="2" fillId="0" borderId="0" xfId="0" applyFont="1" applyAlignment="1">
      <alignment horizontal="left"/>
    </xf>
    <xf numFmtId="0" fontId="15" fillId="0" borderId="0" xfId="0" applyFont="1" applyAlignment="1">
      <alignment horizontal="center" vertical="center" wrapText="1"/>
    </xf>
    <xf numFmtId="0" fontId="18" fillId="0" borderId="0" xfId="0" applyFont="1"/>
    <xf numFmtId="49" fontId="17" fillId="0" borderId="0" xfId="0" applyNumberFormat="1" applyFont="1" applyAlignment="1">
      <alignment horizontal="right"/>
    </xf>
    <xf numFmtId="0" fontId="15" fillId="0" borderId="0" xfId="0" applyFont="1" applyFill="1" applyBorder="1"/>
    <xf numFmtId="0" fontId="15" fillId="0" borderId="0" xfId="0" applyFont="1" applyFill="1" applyBorder="1" applyAlignment="1">
      <alignment vertical="center" wrapText="1"/>
    </xf>
    <xf numFmtId="0" fontId="15" fillId="0" borderId="0" xfId="0" applyFont="1" applyFill="1" applyBorder="1" applyAlignment="1">
      <alignment horizontal="center"/>
    </xf>
    <xf numFmtId="164" fontId="2" fillId="3" borderId="1" xfId="0" applyNumberFormat="1" applyFont="1" applyFill="1" applyBorder="1" applyAlignment="1">
      <alignment horizontal="center"/>
    </xf>
    <xf numFmtId="164" fontId="2" fillId="3" borderId="5" xfId="0" applyNumberFormat="1" applyFont="1" applyFill="1" applyBorder="1" applyAlignment="1">
      <alignment horizontal="center"/>
    </xf>
    <xf numFmtId="0" fontId="23" fillId="0" borderId="0" xfId="0" applyFont="1" applyAlignment="1">
      <alignment vertical="center"/>
    </xf>
    <xf numFmtId="0" fontId="11" fillId="0" borderId="1" xfId="0" applyFont="1" applyBorder="1" applyAlignment="1">
      <alignment horizontal="left" vertical="center" wrapText="1"/>
    </xf>
    <xf numFmtId="0" fontId="2" fillId="0" borderId="6" xfId="0" applyFont="1" applyBorder="1"/>
    <xf numFmtId="0" fontId="23" fillId="0" borderId="0" xfId="0" applyFont="1" applyBorder="1" applyAlignment="1">
      <alignment vertical="center"/>
    </xf>
    <xf numFmtId="164" fontId="14" fillId="3" borderId="5" xfId="0" applyNumberFormat="1" applyFont="1" applyFill="1" applyBorder="1" applyAlignment="1">
      <alignment horizontal="center" vertical="center" wrapText="1"/>
    </xf>
    <xf numFmtId="0" fontId="7" fillId="7" borderId="5" xfId="0" applyFont="1" applyFill="1" applyBorder="1" applyAlignment="1">
      <alignment vertical="center" wrapText="1"/>
    </xf>
    <xf numFmtId="0" fontId="24" fillId="6" borderId="4" xfId="0" applyFont="1" applyFill="1" applyBorder="1" applyAlignment="1">
      <alignment horizontal="center" vertical="center" wrapText="1"/>
    </xf>
    <xf numFmtId="0" fontId="20" fillId="0" borderId="0" xfId="0" applyFont="1"/>
    <xf numFmtId="0" fontId="24" fillId="4" borderId="5" xfId="0" applyFont="1" applyFill="1" applyBorder="1"/>
    <xf numFmtId="0" fontId="24" fillId="4" borderId="5" xfId="0" applyFont="1" applyFill="1" applyBorder="1" applyAlignment="1">
      <alignment horizontal="center"/>
    </xf>
    <xf numFmtId="0" fontId="24" fillId="0" borderId="1" xfId="0" applyFont="1" applyFill="1" applyBorder="1"/>
    <xf numFmtId="0" fontId="24" fillId="0" borderId="1" xfId="0" applyFont="1" applyFill="1" applyBorder="1" applyAlignment="1">
      <alignment horizontal="center"/>
    </xf>
    <xf numFmtId="0" fontId="24" fillId="4" borderId="1" xfId="0" applyFont="1" applyFill="1" applyBorder="1"/>
    <xf numFmtId="0" fontId="24" fillId="4" borderId="1" xfId="0" applyFont="1" applyFill="1" applyBorder="1" applyAlignment="1">
      <alignment horizontal="center"/>
    </xf>
    <xf numFmtId="2" fontId="24" fillId="0" borderId="1" xfId="0" applyNumberFormat="1" applyFont="1" applyFill="1" applyBorder="1" applyAlignment="1">
      <alignment horizontal="center"/>
    </xf>
    <xf numFmtId="164" fontId="24" fillId="0" borderId="1" xfId="0" applyNumberFormat="1" applyFont="1" applyFill="1" applyBorder="1" applyAlignment="1">
      <alignment horizontal="center"/>
    </xf>
    <xf numFmtId="0" fontId="24" fillId="0" borderId="6" xfId="0" applyFont="1" applyFill="1" applyBorder="1"/>
    <xf numFmtId="0" fontId="24" fillId="0" borderId="6"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center"/>
    </xf>
    <xf numFmtId="0" fontId="27" fillId="0" borderId="0" xfId="0" applyFont="1"/>
    <xf numFmtId="0" fontId="27" fillId="0" borderId="0" xfId="0" applyFont="1" applyAlignment="1">
      <alignment horizontal="center"/>
    </xf>
    <xf numFmtId="0" fontId="20" fillId="0" borderId="0" xfId="0" applyFont="1" applyAlignment="1">
      <alignment horizontal="center"/>
    </xf>
    <xf numFmtId="164" fontId="6" fillId="7" borderId="12" xfId="0" applyNumberFormat="1" applyFont="1" applyFill="1" applyBorder="1" applyAlignment="1">
      <alignment horizontal="left"/>
    </xf>
    <xf numFmtId="0" fontId="6" fillId="7" borderId="12" xfId="0" applyFont="1" applyFill="1" applyBorder="1"/>
    <xf numFmtId="0" fontId="6" fillId="7" borderId="13" xfId="0" applyFont="1" applyFill="1" applyBorder="1" applyAlignment="1"/>
    <xf numFmtId="0" fontId="6" fillId="7" borderId="14" xfId="0" applyFont="1" applyFill="1" applyBorder="1" applyAlignment="1"/>
    <xf numFmtId="0" fontId="6" fillId="7" borderId="15"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6"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9" fillId="0" borderId="0" xfId="0" applyFont="1" applyAlignment="1">
      <alignment horizontal="center" vertical="top"/>
    </xf>
    <xf numFmtId="0" fontId="29" fillId="0" borderId="0" xfId="0" applyFont="1"/>
    <xf numFmtId="0" fontId="29" fillId="0" borderId="0" xfId="0" applyFont="1" applyAlignment="1">
      <alignment vertical="top" wrapText="1"/>
    </xf>
    <xf numFmtId="0" fontId="29" fillId="0" borderId="0" xfId="0" applyFont="1" applyAlignment="1">
      <alignment horizontal="left" vertical="top" wrapText="1"/>
    </xf>
    <xf numFmtId="0" fontId="30" fillId="6" borderId="9" xfId="0" applyFont="1" applyFill="1" applyBorder="1" applyAlignment="1">
      <alignment horizontal="center" vertical="center" wrapText="1"/>
    </xf>
    <xf numFmtId="0" fontId="30" fillId="6" borderId="10" xfId="0" applyFont="1" applyFill="1" applyBorder="1" applyAlignment="1">
      <alignment horizontal="center" vertical="center" wrapText="1"/>
    </xf>
    <xf numFmtId="164" fontId="31" fillId="7" borderId="12" xfId="0" applyNumberFormat="1" applyFont="1" applyFill="1" applyBorder="1" applyAlignment="1">
      <alignment horizontal="left" vertical="center"/>
    </xf>
    <xf numFmtId="0" fontId="31" fillId="0" borderId="1" xfId="0" applyFont="1" applyFill="1" applyBorder="1" applyAlignment="1">
      <alignment vertical="center"/>
    </xf>
    <xf numFmtId="0" fontId="31" fillId="2" borderId="1"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1" xfId="0" applyFont="1" applyBorder="1"/>
    <xf numFmtId="0" fontId="12" fillId="0" borderId="1" xfId="0" applyFont="1" applyBorder="1" applyAlignment="1">
      <alignment horizontal="center" vertical="top"/>
    </xf>
    <xf numFmtId="0" fontId="12" fillId="0" borderId="1" xfId="0" applyFont="1" applyBorder="1" applyAlignment="1">
      <alignment vertical="top" wrapText="1"/>
    </xf>
    <xf numFmtId="0" fontId="12" fillId="0" borderId="2" xfId="0" applyFont="1" applyBorder="1" applyAlignment="1">
      <alignment horizontal="left" vertical="top" wrapText="1"/>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vertical="top"/>
    </xf>
    <xf numFmtId="0" fontId="12" fillId="0" borderId="1" xfId="0" applyFont="1" applyFill="1" applyBorder="1"/>
    <xf numFmtId="0" fontId="12" fillId="0" borderId="1" xfId="0" applyFont="1" applyFill="1" applyBorder="1" applyAlignment="1">
      <alignment horizontal="center" vertical="top"/>
    </xf>
    <xf numFmtId="0" fontId="12" fillId="0" borderId="1" xfId="0" applyFont="1" applyFill="1" applyBorder="1" applyAlignment="1">
      <alignment vertical="top" wrapText="1"/>
    </xf>
    <xf numFmtId="0" fontId="12" fillId="0" borderId="1" xfId="0" applyFont="1" applyFill="1" applyBorder="1" applyAlignment="1">
      <alignment horizontal="left" vertical="top" wrapText="1"/>
    </xf>
    <xf numFmtId="0" fontId="12" fillId="0" borderId="0" xfId="0" applyFont="1" applyAlignment="1">
      <alignment wrapText="1"/>
    </xf>
    <xf numFmtId="0" fontId="12" fillId="0" borderId="0" xfId="0" applyFont="1" applyAlignment="1">
      <alignment vertical="top"/>
    </xf>
    <xf numFmtId="0" fontId="12" fillId="0" borderId="0" xfId="0" applyFont="1" applyAlignment="1">
      <alignment vertical="top" wrapText="1"/>
    </xf>
    <xf numFmtId="0" fontId="34" fillId="0" borderId="1" xfId="0" applyFont="1" applyBorder="1" applyAlignment="1">
      <alignment vertical="center"/>
    </xf>
    <xf numFmtId="0" fontId="2" fillId="6" borderId="17" xfId="0" applyFont="1" applyFill="1" applyBorder="1" applyAlignment="1">
      <alignment horizontal="center" vertical="center" wrapText="1"/>
    </xf>
    <xf numFmtId="0" fontId="15" fillId="0" borderId="0" xfId="0" applyFont="1" applyAlignment="1">
      <alignment vertical="center"/>
    </xf>
    <xf numFmtId="0" fontId="3" fillId="4" borderId="18" xfId="0" applyFont="1" applyFill="1" applyBorder="1" applyAlignment="1"/>
    <xf numFmtId="0" fontId="3" fillId="4" borderId="19" xfId="0" applyFont="1" applyFill="1" applyBorder="1" applyAlignment="1"/>
    <xf numFmtId="0" fontId="3" fillId="4" borderId="20" xfId="0" applyFont="1" applyFill="1" applyBorder="1" applyAlignment="1"/>
    <xf numFmtId="164" fontId="3" fillId="3" borderId="1" xfId="0" applyNumberFormat="1" applyFont="1" applyFill="1" applyBorder="1" applyAlignment="1">
      <alignment horizontal="center"/>
    </xf>
    <xf numFmtId="0" fontId="3" fillId="4" borderId="2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6"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0" fillId="0" borderId="1" xfId="0" applyFont="1" applyFill="1" applyBorder="1" applyAlignment="1">
      <alignment vertical="center"/>
    </xf>
    <xf numFmtId="0" fontId="35" fillId="0" borderId="1" xfId="0" applyFont="1" applyFill="1" applyBorder="1" applyAlignment="1">
      <alignment horizontal="center" vertical="center"/>
    </xf>
    <xf numFmtId="0" fontId="1" fillId="0" borderId="1" xfId="0" applyFont="1" applyBorder="1" applyAlignment="1">
      <alignment horizontal="left" vertical="top" wrapText="1"/>
    </xf>
    <xf numFmtId="0" fontId="35" fillId="0" borderId="1" xfId="0" applyFont="1" applyBorder="1" applyAlignment="1">
      <alignment horizontal="center" vertical="center"/>
    </xf>
    <xf numFmtId="0" fontId="3" fillId="2" borderId="1" xfId="0" applyFont="1" applyFill="1" applyBorder="1" applyAlignment="1">
      <alignment horizontal="left" vertical="top" wrapText="1"/>
    </xf>
    <xf numFmtId="0" fontId="20" fillId="0" borderId="11" xfId="0" applyFont="1" applyFill="1" applyBorder="1" applyAlignment="1">
      <alignment vertical="center"/>
    </xf>
    <xf numFmtId="164" fontId="1" fillId="0" borderId="23" xfId="0" applyNumberFormat="1" applyFont="1" applyFill="1" applyBorder="1" applyAlignment="1">
      <alignment horizontal="center" vertical="center"/>
    </xf>
    <xf numFmtId="0" fontId="35" fillId="0" borderId="24" xfId="0" applyFont="1" applyFill="1" applyBorder="1" applyAlignment="1">
      <alignment horizontal="center" vertical="center"/>
    </xf>
    <xf numFmtId="0" fontId="1" fillId="0" borderId="24" xfId="0" applyFont="1" applyBorder="1" applyAlignment="1">
      <alignment horizontal="left" vertical="top" wrapText="1"/>
    </xf>
    <xf numFmtId="0" fontId="3" fillId="0" borderId="0" xfId="0" applyFont="1" applyAlignment="1">
      <alignment horizontal="left" vertical="center"/>
    </xf>
    <xf numFmtId="1"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5" fillId="0" borderId="0" xfId="0" applyFont="1"/>
    <xf numFmtId="0" fontId="35" fillId="0" borderId="0" xfId="0" applyFont="1" applyAlignment="1">
      <alignment vertical="center" wrapText="1"/>
    </xf>
    <xf numFmtId="0" fontId="35" fillId="0" borderId="0" xfId="0" applyFont="1" applyAlignment="1">
      <alignment horizontal="center"/>
    </xf>
    <xf numFmtId="0" fontId="35" fillId="0" borderId="4" xfId="0" applyFont="1" applyBorder="1" applyAlignment="1">
      <alignment horizontal="center"/>
    </xf>
    <xf numFmtId="0" fontId="35" fillId="0" borderId="4" xfId="0" applyFont="1" applyBorder="1" applyAlignment="1">
      <alignment horizontal="left"/>
    </xf>
    <xf numFmtId="0" fontId="35" fillId="0" borderId="5" xfId="0" applyFont="1" applyBorder="1" applyAlignment="1">
      <alignment horizontal="center"/>
    </xf>
    <xf numFmtId="0" fontId="35" fillId="0" borderId="5" xfId="0" applyFont="1" applyBorder="1" applyAlignment="1">
      <alignment horizontal="left"/>
    </xf>
    <xf numFmtId="0" fontId="35" fillId="0" borderId="6" xfId="0" applyFont="1" applyBorder="1" applyAlignment="1">
      <alignment horizontal="center"/>
    </xf>
    <xf numFmtId="0" fontId="35" fillId="0" borderId="6" xfId="0" applyFont="1" applyBorder="1" applyAlignment="1">
      <alignment horizontal="left"/>
    </xf>
    <xf numFmtId="0" fontId="35" fillId="0" borderId="1" xfId="0" applyFont="1" applyBorder="1" applyAlignment="1">
      <alignment horizontal="center"/>
    </xf>
    <xf numFmtId="0" fontId="35" fillId="0" borderId="1" xfId="0" applyFont="1" applyBorder="1" applyAlignment="1">
      <alignment horizontal="left"/>
    </xf>
    <xf numFmtId="0" fontId="9" fillId="0" borderId="1" xfId="0" applyFont="1" applyBorder="1" applyAlignment="1">
      <alignment horizontal="left" vertical="top" wrapText="1"/>
    </xf>
    <xf numFmtId="0" fontId="39" fillId="0" borderId="0" xfId="0" applyFont="1" applyAlignment="1"/>
    <xf numFmtId="0" fontId="20" fillId="0" borderId="0" xfId="0" applyFont="1" applyAlignment="1"/>
    <xf numFmtId="0" fontId="27" fillId="0" borderId="0" xfId="0" applyFont="1" applyAlignment="1">
      <alignment horizontal="left"/>
    </xf>
    <xf numFmtId="0" fontId="24" fillId="0" borderId="0" xfId="0" applyFont="1" applyAlignment="1"/>
    <xf numFmtId="0" fontId="41" fillId="0" borderId="0" xfId="0" applyFont="1" applyAlignment="1"/>
    <xf numFmtId="0" fontId="20" fillId="0" borderId="0" xfId="0" applyFont="1" applyAlignment="1">
      <alignment horizontal="left"/>
    </xf>
    <xf numFmtId="0" fontId="20" fillId="0" borderId="0" xfId="0" applyFont="1" applyAlignment="1">
      <alignment vertical="center"/>
    </xf>
    <xf numFmtId="0" fontId="20" fillId="0" borderId="0" xfId="0" applyFont="1" applyAlignment="1">
      <alignment horizontal="left" vertical="center"/>
    </xf>
    <xf numFmtId="0" fontId="20" fillId="0" borderId="0" xfId="0" applyNumberFormat="1" applyFont="1" applyAlignment="1">
      <alignment vertical="center"/>
    </xf>
    <xf numFmtId="0" fontId="20" fillId="0" borderId="0" xfId="2" applyNumberFormat="1" applyFont="1" applyAlignment="1" applyProtection="1">
      <alignment vertical="center"/>
    </xf>
    <xf numFmtId="0" fontId="7" fillId="0" borderId="2" xfId="0" applyFont="1" applyFill="1" applyBorder="1" applyAlignment="1">
      <alignment horizontal="left" vertical="center"/>
    </xf>
    <xf numFmtId="0" fontId="7" fillId="0" borderId="16" xfId="0" applyFont="1" applyFill="1" applyBorder="1" applyAlignment="1">
      <alignment horizontal="left" vertical="center"/>
    </xf>
    <xf numFmtId="0" fontId="7" fillId="0" borderId="3" xfId="0" applyFont="1" applyFill="1" applyBorder="1" applyAlignment="1">
      <alignment horizontal="left" vertical="center"/>
    </xf>
    <xf numFmtId="0" fontId="2" fillId="6" borderId="2"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10" xfId="0" applyFont="1" applyFill="1" applyBorder="1" applyAlignment="1">
      <alignment horizontal="center" vertical="center"/>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6" xfId="0" applyFont="1" applyBorder="1" applyAlignment="1">
      <alignment horizontal="left" vertical="center"/>
    </xf>
    <xf numFmtId="0" fontId="7" fillId="0" borderId="3" xfId="0" applyFont="1" applyBorder="1" applyAlignment="1">
      <alignment horizontal="left" vertical="center"/>
    </xf>
    <xf numFmtId="0" fontId="6" fillId="2" borderId="2"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16" xfId="0" applyFont="1" applyFill="1" applyBorder="1" applyAlignment="1">
      <alignment horizontal="left" vertical="center"/>
    </xf>
    <xf numFmtId="0" fontId="6" fillId="2" borderId="3" xfId="0" applyFont="1" applyFill="1" applyBorder="1" applyAlignment="1">
      <alignment horizontal="left" vertical="center"/>
    </xf>
    <xf numFmtId="0" fontId="24" fillId="6" borderId="25" xfId="0" applyFont="1" applyFill="1" applyBorder="1" applyAlignment="1">
      <alignment horizontal="center" vertical="center"/>
    </xf>
    <xf numFmtId="0" fontId="24" fillId="6" borderId="26"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28" xfId="0" applyFont="1" applyFill="1" applyBorder="1" applyAlignment="1">
      <alignment horizontal="center" vertical="center"/>
    </xf>
    <xf numFmtId="0" fontId="24" fillId="6" borderId="29" xfId="0" applyFont="1" applyFill="1" applyBorder="1" applyAlignment="1">
      <alignment horizontal="center" vertical="center"/>
    </xf>
    <xf numFmtId="0" fontId="24" fillId="6" borderId="10" xfId="0" applyFont="1" applyFill="1" applyBorder="1" applyAlignment="1">
      <alignment horizontal="center" vertical="center"/>
    </xf>
    <xf numFmtId="0" fontId="24" fillId="6" borderId="2" xfId="0" applyFont="1" applyFill="1" applyBorder="1" applyAlignment="1">
      <alignment horizontal="center" vertical="top" wrapText="1"/>
    </xf>
    <xf numFmtId="0" fontId="24" fillId="6" borderId="16" xfId="0" applyFont="1" applyFill="1" applyBorder="1" applyAlignment="1">
      <alignment horizontal="center" vertical="top" wrapText="1"/>
    </xf>
    <xf numFmtId="0" fontId="24" fillId="6" borderId="3" xfId="0" applyFont="1" applyFill="1" applyBorder="1" applyAlignment="1">
      <alignment horizontal="center" vertical="top" wrapText="1"/>
    </xf>
    <xf numFmtId="0" fontId="12" fillId="0" borderId="2" xfId="0" applyFont="1" applyBorder="1" applyAlignment="1">
      <alignment horizontal="left" vertical="top" wrapText="1"/>
    </xf>
    <xf numFmtId="0" fontId="29" fillId="0" borderId="3" xfId="0" applyFont="1" applyBorder="1" applyAlignment="1">
      <alignment horizontal="left" vertical="top" wrapText="1"/>
    </xf>
    <xf numFmtId="0" fontId="31" fillId="7" borderId="13" xfId="0" applyFont="1" applyFill="1" applyBorder="1" applyAlignment="1">
      <alignment horizontal="left" vertical="center" wrapText="1"/>
    </xf>
    <xf numFmtId="0" fontId="31" fillId="7" borderId="14" xfId="0" applyFont="1" applyFill="1" applyBorder="1" applyAlignment="1">
      <alignment horizontal="left" vertical="center" wrapText="1"/>
    </xf>
    <xf numFmtId="0" fontId="31" fillId="7" borderId="15"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31" fillId="2" borderId="2" xfId="0" applyFont="1" applyFill="1" applyBorder="1" applyAlignment="1">
      <alignment horizontal="left" vertical="center"/>
    </xf>
    <xf numFmtId="0" fontId="31" fillId="2" borderId="16" xfId="0" applyFont="1" applyFill="1" applyBorder="1" applyAlignment="1">
      <alignment horizontal="left" vertical="center"/>
    </xf>
    <xf numFmtId="0" fontId="31" fillId="2" borderId="3" xfId="0" applyFont="1" applyFill="1" applyBorder="1" applyAlignment="1">
      <alignment horizontal="left" vertical="center"/>
    </xf>
    <xf numFmtId="0" fontId="12" fillId="0" borderId="2" xfId="0" applyFont="1" applyFill="1" applyBorder="1" applyAlignment="1">
      <alignment horizontal="left" vertical="center"/>
    </xf>
    <xf numFmtId="0" fontId="12" fillId="0" borderId="16" xfId="0" applyFont="1" applyFill="1" applyBorder="1" applyAlignment="1">
      <alignment horizontal="left" vertical="center"/>
    </xf>
    <xf numFmtId="0" fontId="12" fillId="0" borderId="3" xfId="0" applyFont="1" applyFill="1" applyBorder="1" applyAlignment="1">
      <alignment horizontal="left" vertical="center"/>
    </xf>
    <xf numFmtId="0" fontId="12" fillId="0" borderId="2" xfId="0" applyFont="1" applyBorder="1" applyAlignment="1">
      <alignment horizontal="left" vertical="center" wrapText="1"/>
    </xf>
    <xf numFmtId="0" fontId="12" fillId="0" borderId="16" xfId="0" applyFont="1" applyBorder="1" applyAlignment="1">
      <alignment horizontal="left" vertical="center" wrapText="1"/>
    </xf>
    <xf numFmtId="0" fontId="12" fillId="0" borderId="3" xfId="0" applyFont="1" applyBorder="1" applyAlignment="1">
      <alignment horizontal="left" vertical="center" wrapText="1"/>
    </xf>
    <xf numFmtId="0" fontId="12" fillId="0" borderId="2" xfId="0" applyFont="1" applyBorder="1" applyAlignment="1">
      <alignment horizontal="left" vertical="center"/>
    </xf>
    <xf numFmtId="0" fontId="12" fillId="0" borderId="16" xfId="0" applyFont="1" applyBorder="1" applyAlignment="1">
      <alignment horizontal="left" vertical="center"/>
    </xf>
    <xf numFmtId="0" fontId="12" fillId="0" borderId="3" xfId="0" applyFont="1" applyBorder="1" applyAlignment="1">
      <alignment horizontal="left" vertical="center"/>
    </xf>
    <xf numFmtId="0" fontId="13" fillId="0" borderId="0" xfId="0" applyFont="1" applyAlignment="1">
      <alignment horizontal="left" vertical="center" wrapText="1"/>
    </xf>
    <xf numFmtId="0" fontId="2" fillId="6" borderId="30"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20" fillId="0" borderId="11" xfId="0" applyFont="1" applyFill="1" applyBorder="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left" vertical="center"/>
    </xf>
  </cellXfs>
  <cellStyles count="3">
    <cellStyle name="Comma" xfId="1" builtinId="3"/>
    <cellStyle name="Hyperlink" xfId="2"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390525</xdr:colOff>
      <xdr:row>56</xdr:row>
      <xdr:rowOff>114300</xdr:rowOff>
    </xdr:to>
    <xdr:pic>
      <xdr:nvPicPr>
        <xdr:cNvPr id="1061" name="Picture 1" descr="ryw arudon"/>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96125" cy="9182100"/>
        </a:xfrm>
        <a:prstGeom prst="rect">
          <a:avLst/>
        </a:prstGeom>
        <a:noFill/>
        <a:ln w="9525">
          <a:noFill/>
          <a:miter lim="800000"/>
          <a:headEnd/>
          <a:tailEnd/>
        </a:ln>
      </xdr:spPr>
    </xdr:pic>
    <xdr:clientData/>
  </xdr:twoCellAnchor>
  <xdr:twoCellAnchor editAs="oneCell">
    <xdr:from>
      <xdr:col>11</xdr:col>
      <xdr:colOff>419100</xdr:colOff>
      <xdr:row>0</xdr:row>
      <xdr:rowOff>38100</xdr:rowOff>
    </xdr:from>
    <xdr:to>
      <xdr:col>23</xdr:col>
      <xdr:colOff>152400</xdr:colOff>
      <xdr:row>56</xdr:row>
      <xdr:rowOff>95250</xdr:rowOff>
    </xdr:to>
    <xdr:pic>
      <xdr:nvPicPr>
        <xdr:cNvPr id="1062" name="Picture 2" descr="arundo north"/>
        <xdr:cNvPicPr>
          <a:picLocks noChangeAspect="1" noChangeArrowheads="1"/>
        </xdr:cNvPicPr>
      </xdr:nvPicPr>
      <xdr:blipFill>
        <a:blip xmlns:r="http://schemas.openxmlformats.org/officeDocument/2006/relationships" r:embed="rId2" cstate="print"/>
        <a:srcRect/>
        <a:stretch>
          <a:fillRect/>
        </a:stretch>
      </xdr:blipFill>
      <xdr:spPr bwMode="auto">
        <a:xfrm>
          <a:off x="7124700" y="38100"/>
          <a:ext cx="7048500" cy="9124950"/>
        </a:xfrm>
        <a:prstGeom prst="rect">
          <a:avLst/>
        </a:prstGeom>
        <a:noFill/>
        <a:ln w="9525">
          <a:noFill/>
          <a:miter lim="800000"/>
          <a:headEnd/>
          <a:tailEnd/>
        </a:ln>
      </xdr:spPr>
    </xdr:pic>
    <xdr:clientData/>
  </xdr:twoCellAnchor>
  <xdr:twoCellAnchor editAs="oneCell">
    <xdr:from>
      <xdr:col>23</xdr:col>
      <xdr:colOff>152400</xdr:colOff>
      <xdr:row>0</xdr:row>
      <xdr:rowOff>0</xdr:rowOff>
    </xdr:from>
    <xdr:to>
      <xdr:col>34</xdr:col>
      <xdr:colOff>495300</xdr:colOff>
      <xdr:row>56</xdr:row>
      <xdr:rowOff>47625</xdr:rowOff>
    </xdr:to>
    <xdr:pic>
      <xdr:nvPicPr>
        <xdr:cNvPr id="1063" name="Picture 3" descr="arundo south"/>
        <xdr:cNvPicPr>
          <a:picLocks noChangeAspect="1" noChangeArrowheads="1"/>
        </xdr:cNvPicPr>
      </xdr:nvPicPr>
      <xdr:blipFill>
        <a:blip xmlns:r="http://schemas.openxmlformats.org/officeDocument/2006/relationships" r:embed="rId3" cstate="print"/>
        <a:srcRect/>
        <a:stretch>
          <a:fillRect/>
        </a:stretch>
      </xdr:blipFill>
      <xdr:spPr bwMode="auto">
        <a:xfrm>
          <a:off x="14173200" y="0"/>
          <a:ext cx="7048500" cy="91154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J34"/>
  <sheetViews>
    <sheetView tabSelected="1" workbookViewId="0">
      <selection activeCell="A36" sqref="A36:A37"/>
    </sheetView>
  </sheetViews>
  <sheetFormatPr defaultRowHeight="15"/>
  <cols>
    <col min="1" max="1" width="40" style="24" customWidth="1"/>
    <col min="2" max="2" width="77.85546875" style="24" customWidth="1"/>
    <col min="3" max="3" width="12.28515625" style="25" customWidth="1"/>
    <col min="4" max="4" width="13.140625" style="25" customWidth="1"/>
    <col min="5" max="5" width="13.5703125" style="25" customWidth="1"/>
    <col min="6" max="6" width="9.140625" style="24"/>
    <col min="7" max="7" width="12.7109375" style="24" customWidth="1"/>
    <col min="8" max="16384" width="9.140625" style="24"/>
  </cols>
  <sheetData>
    <row r="1" spans="1:10" s="64" customFormat="1" ht="18.75" thickBot="1">
      <c r="A1" s="78" t="s">
        <v>267</v>
      </c>
      <c r="B1" s="78" t="s">
        <v>278</v>
      </c>
      <c r="C1" s="79"/>
      <c r="D1" s="79"/>
      <c r="E1" s="79"/>
      <c r="F1" s="78"/>
      <c r="G1" s="80" t="s">
        <v>274</v>
      </c>
    </row>
    <row r="2" spans="1:10" s="64" customFormat="1" ht="18.75">
      <c r="A2" s="96" t="s">
        <v>149</v>
      </c>
      <c r="B2" s="64" t="s">
        <v>150</v>
      </c>
      <c r="C2" s="65"/>
      <c r="D2" s="97"/>
      <c r="E2" s="97"/>
      <c r="F2" s="97"/>
      <c r="G2" s="97" t="s">
        <v>322</v>
      </c>
    </row>
    <row r="3" spans="1:10" s="77" customFormat="1" ht="13.5" customHeight="1">
      <c r="A3" s="83"/>
      <c r="C3" s="84"/>
      <c r="D3" s="85"/>
      <c r="E3" s="85"/>
      <c r="F3" s="85"/>
      <c r="G3" s="85"/>
    </row>
    <row r="4" spans="1:10" ht="15" customHeight="1" thickBot="1">
      <c r="A4" s="64"/>
      <c r="B4" s="64"/>
      <c r="C4" s="65"/>
      <c r="D4" s="65"/>
      <c r="E4" s="65"/>
    </row>
    <row r="5" spans="1:10" ht="16.5" thickBot="1">
      <c r="A5" s="37" t="s">
        <v>18</v>
      </c>
      <c r="B5" s="38">
        <f>G9+G14+G21</f>
        <v>8.9339333049387992</v>
      </c>
    </row>
    <row r="6" spans="1:10" ht="15.75">
      <c r="A6" s="86"/>
      <c r="B6" s="87"/>
    </row>
    <row r="7" spans="1:10" ht="15.75" thickBot="1">
      <c r="F7" s="28"/>
      <c r="G7" s="28"/>
    </row>
    <row r="8" spans="1:10" s="110" customFormat="1" ht="38.25" customHeight="1" thickBot="1">
      <c r="A8" s="109" t="s">
        <v>15</v>
      </c>
      <c r="B8" s="109" t="s">
        <v>151</v>
      </c>
      <c r="C8" s="109" t="s">
        <v>160</v>
      </c>
      <c r="D8" s="109" t="s">
        <v>161</v>
      </c>
      <c r="E8" s="109" t="s">
        <v>162</v>
      </c>
      <c r="F8" s="109" t="s">
        <v>163</v>
      </c>
      <c r="G8" s="109" t="s">
        <v>164</v>
      </c>
    </row>
    <row r="9" spans="1:10" ht="15.75">
      <c r="A9" s="111" t="s">
        <v>275</v>
      </c>
      <c r="B9" s="111"/>
      <c r="C9" s="112">
        <v>0.6</v>
      </c>
      <c r="D9" s="112"/>
      <c r="E9" s="112">
        <v>10</v>
      </c>
      <c r="F9" s="102">
        <f>'Class 1'!K5</f>
        <v>9.1664832966673995</v>
      </c>
      <c r="G9" s="102">
        <f>F9*C9</f>
        <v>5.4998899780004393</v>
      </c>
    </row>
    <row r="10" spans="1:10" ht="15.75">
      <c r="A10" s="113"/>
      <c r="B10" s="113" t="s">
        <v>165</v>
      </c>
      <c r="C10" s="114"/>
      <c r="D10" s="114">
        <v>0.3</v>
      </c>
      <c r="E10" s="114">
        <v>3</v>
      </c>
      <c r="F10" s="81">
        <f>'Class 1'!K6</f>
        <v>2.9227499883090005</v>
      </c>
      <c r="G10" s="81"/>
    </row>
    <row r="11" spans="1:10" ht="15.75">
      <c r="A11" s="113"/>
      <c r="B11" s="113" t="s">
        <v>167</v>
      </c>
      <c r="C11" s="114"/>
      <c r="D11" s="114">
        <v>0.4</v>
      </c>
      <c r="E11" s="114">
        <v>4</v>
      </c>
      <c r="F11" s="81">
        <f>'Class 1'!K25</f>
        <v>3.2437333203584005</v>
      </c>
      <c r="G11" s="81"/>
      <c r="I11" s="28"/>
    </row>
    <row r="12" spans="1:10" ht="15.75">
      <c r="A12" s="113"/>
      <c r="B12" s="113" t="s">
        <v>168</v>
      </c>
      <c r="C12" s="114"/>
      <c r="D12" s="114">
        <v>0.3</v>
      </c>
      <c r="E12" s="114">
        <v>3</v>
      </c>
      <c r="F12" s="81">
        <f>'Class 1'!K36</f>
        <v>2.9999999879999995</v>
      </c>
      <c r="G12" s="81"/>
    </row>
    <row r="13" spans="1:10" ht="15.75">
      <c r="A13" s="113"/>
      <c r="B13" s="113"/>
      <c r="C13" s="114"/>
      <c r="D13" s="114"/>
      <c r="E13" s="114"/>
      <c r="F13" s="81"/>
      <c r="G13" s="81"/>
    </row>
    <row r="14" spans="1:10" ht="15.75">
      <c r="A14" s="115" t="s">
        <v>16</v>
      </c>
      <c r="B14" s="115"/>
      <c r="C14" s="116">
        <v>0.2</v>
      </c>
      <c r="D14" s="116"/>
      <c r="E14" s="116">
        <v>10</v>
      </c>
      <c r="F14" s="101">
        <f>'Class 2'!K5</f>
        <v>7.9937166346917987</v>
      </c>
      <c r="G14" s="101">
        <f>F14*C14</f>
        <v>1.5987433269383597</v>
      </c>
      <c r="J14" s="25"/>
    </row>
    <row r="15" spans="1:10" ht="15.75">
      <c r="A15" s="113"/>
      <c r="B15" s="113" t="s">
        <v>169</v>
      </c>
      <c r="C15" s="114"/>
      <c r="D15" s="114">
        <v>0.25</v>
      </c>
      <c r="E15" s="114">
        <v>2.5</v>
      </c>
      <c r="F15" s="81">
        <f>'Class 2'!K6</f>
        <v>2.493749990025</v>
      </c>
      <c r="G15" s="81"/>
    </row>
    <row r="16" spans="1:10" ht="15.75">
      <c r="A16" s="113"/>
      <c r="B16" s="113" t="s">
        <v>17</v>
      </c>
      <c r="C16" s="114"/>
      <c r="D16" s="114">
        <v>0.25</v>
      </c>
      <c r="E16" s="114">
        <v>2.5</v>
      </c>
      <c r="F16" s="81">
        <f>'Class 2'!K13</f>
        <v>1.66666666</v>
      </c>
      <c r="G16" s="81"/>
    </row>
    <row r="17" spans="1:7" ht="15.75">
      <c r="A17" s="113"/>
      <c r="B17" s="113" t="s">
        <v>146</v>
      </c>
      <c r="C17" s="114"/>
      <c r="D17" s="114">
        <v>0.25</v>
      </c>
      <c r="E17" s="114">
        <v>2.5</v>
      </c>
      <c r="F17" s="81">
        <f>'Class 2'!K15</f>
        <v>1.3332999946668</v>
      </c>
      <c r="G17" s="81"/>
    </row>
    <row r="18" spans="1:7" ht="15.75">
      <c r="A18" s="113"/>
      <c r="B18" s="113" t="s">
        <v>147</v>
      </c>
      <c r="C18" s="114"/>
      <c r="D18" s="117">
        <v>0.1</v>
      </c>
      <c r="E18" s="118">
        <v>1</v>
      </c>
      <c r="F18" s="81">
        <f>'Class 2'!K28</f>
        <v>0.99999999600000011</v>
      </c>
      <c r="G18" s="81"/>
    </row>
    <row r="19" spans="1:7" ht="15.75">
      <c r="A19" s="113"/>
      <c r="B19" s="113" t="s">
        <v>148</v>
      </c>
      <c r="C19" s="114"/>
      <c r="D19" s="114">
        <v>0.15</v>
      </c>
      <c r="E19" s="114">
        <v>1.5</v>
      </c>
      <c r="F19" s="81">
        <f>'Class 2'!K30</f>
        <v>1.4999999939999997</v>
      </c>
      <c r="G19" s="81"/>
    </row>
    <row r="20" spans="1:7" ht="15.75">
      <c r="A20" s="113"/>
      <c r="B20" s="113"/>
      <c r="C20" s="114"/>
      <c r="D20" s="114"/>
      <c r="E20" s="114"/>
      <c r="F20" s="81"/>
      <c r="G20" s="81"/>
    </row>
    <row r="21" spans="1:7" ht="15.75">
      <c r="A21" s="115" t="s">
        <v>170</v>
      </c>
      <c r="B21" s="115"/>
      <c r="C21" s="116">
        <v>0.2</v>
      </c>
      <c r="D21" s="116"/>
      <c r="E21" s="116">
        <v>10</v>
      </c>
      <c r="F21" s="101">
        <f>'Class 3'!F4</f>
        <v>9.1765000000000008</v>
      </c>
      <c r="G21" s="101">
        <f>F21*C21</f>
        <v>1.8353000000000002</v>
      </c>
    </row>
    <row r="22" spans="1:7" ht="15.75">
      <c r="A22" s="113"/>
      <c r="B22" s="113" t="s">
        <v>171</v>
      </c>
      <c r="C22" s="114"/>
      <c r="D22" s="114">
        <v>0.5</v>
      </c>
      <c r="E22" s="114">
        <v>5</v>
      </c>
      <c r="F22" s="81">
        <f>'Class 3'!F5</f>
        <v>4.1665000000000001</v>
      </c>
      <c r="G22" s="82"/>
    </row>
    <row r="23" spans="1:7" ht="15.75">
      <c r="A23" s="113"/>
      <c r="B23" s="113" t="s">
        <v>172</v>
      </c>
      <c r="C23" s="114"/>
      <c r="D23" s="114">
        <v>0.5</v>
      </c>
      <c r="E23" s="114">
        <v>5</v>
      </c>
      <c r="F23" s="81">
        <f>'Class 3'!F8</f>
        <v>5.01</v>
      </c>
      <c r="G23" s="82"/>
    </row>
    <row r="24" spans="1:7" ht="16.5" thickBot="1">
      <c r="A24" s="119"/>
      <c r="B24" s="119"/>
      <c r="C24" s="120"/>
      <c r="D24" s="120"/>
      <c r="E24" s="120"/>
      <c r="F24" s="105"/>
      <c r="G24" s="105"/>
    </row>
    <row r="25" spans="1:7" ht="15.75">
      <c r="A25" s="121"/>
      <c r="B25" s="121"/>
      <c r="C25" s="122"/>
      <c r="D25" s="122"/>
      <c r="E25" s="122"/>
    </row>
    <row r="26" spans="1:7" ht="18">
      <c r="A26" s="123" t="s">
        <v>48</v>
      </c>
      <c r="B26" s="123"/>
      <c r="C26" s="124"/>
      <c r="D26" s="124"/>
      <c r="E26" s="124"/>
    </row>
    <row r="27" spans="1:7" ht="18">
      <c r="A27" s="123" t="s">
        <v>49</v>
      </c>
      <c r="B27" s="123"/>
      <c r="C27" s="124"/>
      <c r="D27" s="124"/>
      <c r="E27" s="124"/>
    </row>
    <row r="28" spans="1:7" ht="18">
      <c r="A28" s="123" t="s">
        <v>50</v>
      </c>
      <c r="B28" s="123"/>
      <c r="C28" s="124"/>
      <c r="D28" s="124"/>
      <c r="E28" s="124"/>
    </row>
    <row r="29" spans="1:7" ht="18">
      <c r="A29" s="123" t="s">
        <v>51</v>
      </c>
      <c r="B29" s="123"/>
      <c r="C29" s="124"/>
      <c r="D29" s="124"/>
      <c r="E29" s="124"/>
    </row>
    <row r="30" spans="1:7" ht="18">
      <c r="A30" s="123" t="s">
        <v>52</v>
      </c>
      <c r="B30" s="123"/>
      <c r="C30" s="124"/>
      <c r="D30" s="124"/>
      <c r="E30" s="124"/>
    </row>
    <row r="31" spans="1:7">
      <c r="A31" s="110"/>
      <c r="B31" s="110"/>
      <c r="C31" s="125"/>
      <c r="D31" s="125"/>
      <c r="E31" s="125"/>
    </row>
    <row r="32" spans="1:7" ht="15.75">
      <c r="A32" s="66" t="s">
        <v>350</v>
      </c>
      <c r="B32" s="110"/>
      <c r="C32" s="125"/>
      <c r="D32" s="125"/>
      <c r="E32" s="125"/>
    </row>
    <row r="33" spans="1:5" ht="15.75">
      <c r="A33" s="66" t="s">
        <v>3</v>
      </c>
      <c r="B33" s="110"/>
      <c r="C33" s="125"/>
      <c r="D33" s="125"/>
      <c r="E33" s="125"/>
    </row>
    <row r="34" spans="1:5">
      <c r="E34" s="24"/>
    </row>
  </sheetData>
  <phoneticPr fontId="16" type="noConversion"/>
  <pageMargins left="0.75" right="0.75" top="0.7" bottom="1" header="0.5" footer="0.5"/>
  <pageSetup scale="70"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D2" sqref="D2"/>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3" customWidth="1"/>
    <col min="7" max="7" width="15.5703125" style="13" customWidth="1"/>
    <col min="8" max="8" width="19.5703125" style="13" customWidth="1"/>
    <col min="9" max="9" width="22.28515625" style="17" customWidth="1"/>
    <col min="10" max="10" width="22.7109375" style="17" customWidth="1"/>
    <col min="11" max="11" width="11.42578125" style="51" customWidth="1"/>
    <col min="12" max="12" width="33.42578125" style="17" customWidth="1"/>
    <col min="13" max="13" width="23.5703125" style="17" customWidth="1"/>
    <col min="14" max="16384" width="17.85546875" style="2"/>
  </cols>
  <sheetData>
    <row r="1" spans="1:13" s="69" customFormat="1" ht="15.75">
      <c r="A1" s="106" t="s">
        <v>152</v>
      </c>
      <c r="B1" s="2"/>
      <c r="C1" s="2"/>
      <c r="D1" s="2"/>
      <c r="E1" s="2"/>
      <c r="F1" s="13"/>
      <c r="G1" s="13"/>
      <c r="H1" s="13"/>
      <c r="I1" s="17"/>
      <c r="J1" s="17"/>
      <c r="K1" s="67"/>
      <c r="M1" s="72"/>
    </row>
    <row r="2" spans="1:13" s="69" customFormat="1" ht="15.75">
      <c r="A2" s="2"/>
      <c r="B2" s="2"/>
      <c r="C2" s="2"/>
      <c r="D2" s="2"/>
      <c r="E2" s="2"/>
      <c r="F2" s="13"/>
      <c r="G2" s="13"/>
      <c r="H2" s="13"/>
      <c r="I2" s="17"/>
      <c r="J2" s="17"/>
      <c r="K2" s="67"/>
      <c r="L2" s="71"/>
      <c r="M2" s="72"/>
    </row>
    <row r="3" spans="1:13" s="88" customFormat="1" ht="15.75" customHeight="1">
      <c r="A3" s="219" t="s">
        <v>404</v>
      </c>
      <c r="B3" s="220"/>
      <c r="C3" s="220"/>
      <c r="D3" s="220"/>
      <c r="E3" s="221"/>
      <c r="F3" s="216" t="s">
        <v>405</v>
      </c>
      <c r="G3" s="217"/>
      <c r="H3" s="217"/>
      <c r="I3" s="217"/>
      <c r="J3" s="218"/>
      <c r="K3" s="57"/>
      <c r="L3" s="74"/>
      <c r="M3" s="74"/>
    </row>
    <row r="4" spans="1:13" s="39" customFormat="1" ht="20.25" customHeight="1" thickBot="1">
      <c r="A4" s="222"/>
      <c r="B4" s="223"/>
      <c r="C4" s="223"/>
      <c r="D4" s="223"/>
      <c r="E4" s="224"/>
      <c r="F4" s="53" t="s">
        <v>454</v>
      </c>
      <c r="G4" s="53" t="s">
        <v>457</v>
      </c>
      <c r="H4" s="53" t="s">
        <v>451</v>
      </c>
      <c r="I4" s="53" t="s">
        <v>452</v>
      </c>
      <c r="J4" s="54" t="s">
        <v>453</v>
      </c>
      <c r="K4" s="53" t="s">
        <v>448</v>
      </c>
      <c r="L4" s="53" t="s">
        <v>449</v>
      </c>
      <c r="M4" s="53" t="s">
        <v>450</v>
      </c>
    </row>
    <row r="5" spans="1:13" s="89" customFormat="1" ht="16.5" thickTop="1">
      <c r="A5" s="126">
        <v>1</v>
      </c>
      <c r="B5" s="127" t="s">
        <v>400</v>
      </c>
      <c r="C5" s="127"/>
      <c r="D5" s="127"/>
      <c r="E5" s="128"/>
      <c r="F5" s="129"/>
      <c r="G5" s="129"/>
      <c r="H5" s="129"/>
      <c r="I5" s="129"/>
      <c r="J5" s="130"/>
      <c r="K5" s="63">
        <f>(K6+K25+K36)</f>
        <v>9.1664832966673995</v>
      </c>
      <c r="L5" s="75"/>
      <c r="M5" s="75"/>
    </row>
    <row r="6" spans="1:13" s="89" customFormat="1" ht="12.75">
      <c r="A6" s="131"/>
      <c r="B6" s="132">
        <v>1.1000000000000001</v>
      </c>
      <c r="C6" s="133" t="s">
        <v>401</v>
      </c>
      <c r="D6" s="133"/>
      <c r="E6" s="134"/>
      <c r="F6" s="135"/>
      <c r="G6" s="135"/>
      <c r="H6" s="135"/>
      <c r="I6" s="135"/>
      <c r="J6" s="136"/>
      <c r="K6" s="47">
        <f>(K7+K11+K16+K19+K21+K23)*0.3*0.83333333</f>
        <v>2.9227499883090005</v>
      </c>
      <c r="L6" s="76"/>
      <c r="M6" s="76"/>
    </row>
    <row r="7" spans="1:13" s="21" customFormat="1">
      <c r="A7" s="137"/>
      <c r="B7" s="137"/>
      <c r="C7" s="19" t="s">
        <v>402</v>
      </c>
      <c r="D7" s="213" t="s">
        <v>187</v>
      </c>
      <c r="E7" s="214"/>
      <c r="F7" s="214"/>
      <c r="G7" s="214"/>
      <c r="H7" s="214"/>
      <c r="I7" s="214"/>
      <c r="J7" s="215"/>
      <c r="K7" s="44">
        <f>(SUM(K8:K10)*1.33)*0.3</f>
        <v>3.5910000000000002</v>
      </c>
      <c r="L7" s="20"/>
      <c r="M7" s="20"/>
    </row>
    <row r="8" spans="1:13" ht="115.5" customHeight="1">
      <c r="A8" s="3"/>
      <c r="B8" s="3"/>
      <c r="C8" s="3"/>
      <c r="D8" s="6" t="s">
        <v>403</v>
      </c>
      <c r="E8" s="7" t="s">
        <v>188</v>
      </c>
      <c r="F8" s="12" t="s">
        <v>406</v>
      </c>
      <c r="G8" s="4" t="s">
        <v>446</v>
      </c>
      <c r="H8" s="7" t="s">
        <v>461</v>
      </c>
      <c r="I8" s="7" t="s">
        <v>316</v>
      </c>
      <c r="J8" s="7" t="s">
        <v>463</v>
      </c>
      <c r="K8" s="43">
        <v>3</v>
      </c>
      <c r="L8" s="7" t="s">
        <v>326</v>
      </c>
      <c r="M8" s="7" t="s">
        <v>66</v>
      </c>
    </row>
    <row r="9" spans="1:13" ht="78.75" customHeight="1">
      <c r="A9" s="3"/>
      <c r="B9" s="3"/>
      <c r="C9" s="3"/>
      <c r="D9" s="6" t="s">
        <v>407</v>
      </c>
      <c r="E9" s="4" t="s">
        <v>189</v>
      </c>
      <c r="F9" s="12" t="s">
        <v>406</v>
      </c>
      <c r="G9" s="4" t="s">
        <v>447</v>
      </c>
      <c r="H9" s="23" t="s">
        <v>268</v>
      </c>
      <c r="I9" s="7" t="s">
        <v>464</v>
      </c>
      <c r="J9" s="7" t="s">
        <v>0</v>
      </c>
      <c r="K9" s="43">
        <v>3</v>
      </c>
      <c r="L9" s="7" t="s">
        <v>67</v>
      </c>
      <c r="M9" s="7" t="s">
        <v>66</v>
      </c>
    </row>
    <row r="10" spans="1:13" ht="150" customHeight="1">
      <c r="A10" s="3"/>
      <c r="B10" s="3"/>
      <c r="C10" s="3"/>
      <c r="D10" s="6" t="s">
        <v>408</v>
      </c>
      <c r="E10" s="4" t="s">
        <v>190</v>
      </c>
      <c r="F10" s="12" t="s">
        <v>406</v>
      </c>
      <c r="G10" s="4" t="s">
        <v>393</v>
      </c>
      <c r="H10" s="7" t="s">
        <v>1</v>
      </c>
      <c r="I10" s="7" t="s">
        <v>4</v>
      </c>
      <c r="J10" s="7" t="s">
        <v>5</v>
      </c>
      <c r="K10" s="43">
        <v>3</v>
      </c>
      <c r="L10" s="7" t="s">
        <v>68</v>
      </c>
      <c r="M10" s="7" t="s">
        <v>69</v>
      </c>
    </row>
    <row r="11" spans="1:13">
      <c r="A11" s="19"/>
      <c r="B11" s="19"/>
      <c r="C11" s="19" t="s">
        <v>409</v>
      </c>
      <c r="D11" s="213" t="s">
        <v>191</v>
      </c>
      <c r="E11" s="214"/>
      <c r="F11" s="214"/>
      <c r="G11" s="214"/>
      <c r="H11" s="214"/>
      <c r="I11" s="214"/>
      <c r="J11" s="215"/>
      <c r="K11" s="48">
        <f>(SUM(K12:K15))*0.3</f>
        <v>3.3</v>
      </c>
      <c r="L11" s="7"/>
      <c r="M11" s="7"/>
    </row>
    <row r="12" spans="1:13" ht="78" customHeight="1">
      <c r="A12" s="3"/>
      <c r="B12" s="3"/>
      <c r="C12" s="3"/>
      <c r="D12" s="6" t="s">
        <v>403</v>
      </c>
      <c r="E12" s="4" t="s">
        <v>192</v>
      </c>
      <c r="F12" s="12" t="s">
        <v>406</v>
      </c>
      <c r="G12" s="4" t="s">
        <v>394</v>
      </c>
      <c r="H12" s="7" t="s">
        <v>8</v>
      </c>
      <c r="I12" s="7" t="s">
        <v>6</v>
      </c>
      <c r="J12" s="7" t="s">
        <v>7</v>
      </c>
      <c r="K12" s="43">
        <v>2</v>
      </c>
      <c r="L12" s="7" t="s">
        <v>70</v>
      </c>
      <c r="M12" s="7" t="s">
        <v>347</v>
      </c>
    </row>
    <row r="13" spans="1:13" ht="87" customHeight="1">
      <c r="A13" s="3"/>
      <c r="B13" s="3"/>
      <c r="C13" s="3"/>
      <c r="D13" s="6" t="s">
        <v>407</v>
      </c>
      <c r="E13" s="4" t="s">
        <v>193</v>
      </c>
      <c r="F13" s="12" t="s">
        <v>406</v>
      </c>
      <c r="G13" s="4" t="s">
        <v>395</v>
      </c>
      <c r="H13" s="7" t="s">
        <v>317</v>
      </c>
      <c r="I13" s="7" t="s">
        <v>318</v>
      </c>
      <c r="J13" s="7" t="s">
        <v>345</v>
      </c>
      <c r="K13" s="43">
        <v>3</v>
      </c>
      <c r="L13" s="7" t="s">
        <v>327</v>
      </c>
      <c r="M13" s="7" t="s">
        <v>178</v>
      </c>
    </row>
    <row r="14" spans="1:13" ht="90" customHeight="1">
      <c r="A14" s="3"/>
      <c r="B14" s="3"/>
      <c r="C14" s="3"/>
      <c r="D14" s="6" t="s">
        <v>408</v>
      </c>
      <c r="E14" s="4" t="s">
        <v>388</v>
      </c>
      <c r="F14" s="12" t="s">
        <v>406</v>
      </c>
      <c r="G14" s="4" t="s">
        <v>428</v>
      </c>
      <c r="H14" s="7" t="s">
        <v>319</v>
      </c>
      <c r="I14" s="7" t="s">
        <v>320</v>
      </c>
      <c r="J14" s="7" t="s">
        <v>321</v>
      </c>
      <c r="K14" s="43">
        <v>3</v>
      </c>
      <c r="L14" s="7" t="s">
        <v>348</v>
      </c>
      <c r="M14" s="7" t="s">
        <v>97</v>
      </c>
    </row>
    <row r="15" spans="1:13" ht="112.5" customHeight="1">
      <c r="A15" s="3"/>
      <c r="B15" s="3"/>
      <c r="C15" s="3"/>
      <c r="D15" s="6" t="s">
        <v>410</v>
      </c>
      <c r="E15" s="4" t="s">
        <v>194</v>
      </c>
      <c r="F15" s="12" t="s">
        <v>406</v>
      </c>
      <c r="G15" s="4" t="s">
        <v>396</v>
      </c>
      <c r="H15" s="7" t="s">
        <v>323</v>
      </c>
      <c r="I15" s="7" t="s">
        <v>324</v>
      </c>
      <c r="J15" s="7" t="s">
        <v>325</v>
      </c>
      <c r="K15" s="43">
        <v>3</v>
      </c>
      <c r="L15" s="7" t="s">
        <v>328</v>
      </c>
      <c r="M15" s="7" t="s">
        <v>179</v>
      </c>
    </row>
    <row r="16" spans="1:13">
      <c r="A16" s="19"/>
      <c r="B16" s="19"/>
      <c r="C16" s="19" t="s">
        <v>411</v>
      </c>
      <c r="D16" s="213" t="s">
        <v>195</v>
      </c>
      <c r="E16" s="214"/>
      <c r="F16" s="214"/>
      <c r="G16" s="214"/>
      <c r="H16" s="214"/>
      <c r="I16" s="214"/>
      <c r="J16" s="215"/>
      <c r="K16" s="49">
        <f>(SUM(K17:K18)*2)*0.2</f>
        <v>2.4000000000000004</v>
      </c>
      <c r="L16" s="7"/>
      <c r="M16" s="7"/>
    </row>
    <row r="17" spans="1:13" ht="128.25" customHeight="1">
      <c r="A17" s="3"/>
      <c r="B17" s="3"/>
      <c r="C17" s="3"/>
      <c r="D17" s="6" t="s">
        <v>403</v>
      </c>
      <c r="E17" s="5" t="s">
        <v>197</v>
      </c>
      <c r="F17" s="7" t="s">
        <v>406</v>
      </c>
      <c r="G17" s="4" t="s">
        <v>391</v>
      </c>
      <c r="H17" s="7" t="s">
        <v>338</v>
      </c>
      <c r="I17" s="7" t="s">
        <v>339</v>
      </c>
      <c r="J17" s="7" t="s">
        <v>340</v>
      </c>
      <c r="K17" s="43">
        <v>3</v>
      </c>
      <c r="L17" s="7" t="s">
        <v>71</v>
      </c>
      <c r="M17" s="7" t="s">
        <v>271</v>
      </c>
    </row>
    <row r="18" spans="1:13" ht="53.25" customHeight="1">
      <c r="A18" s="3"/>
      <c r="B18" s="3"/>
      <c r="C18" s="3"/>
      <c r="D18" s="6" t="s">
        <v>407</v>
      </c>
      <c r="E18" s="5" t="s">
        <v>198</v>
      </c>
      <c r="F18" s="7" t="s">
        <v>406</v>
      </c>
      <c r="G18" s="4" t="s">
        <v>429</v>
      </c>
      <c r="H18" s="7" t="s">
        <v>392</v>
      </c>
      <c r="I18" s="18" t="s">
        <v>455</v>
      </c>
      <c r="J18" s="7" t="s">
        <v>269</v>
      </c>
      <c r="K18" s="43">
        <v>3</v>
      </c>
      <c r="L18" s="7" t="s">
        <v>73</v>
      </c>
      <c r="M18" s="7" t="s">
        <v>72</v>
      </c>
    </row>
    <row r="19" spans="1:13" s="21" customFormat="1">
      <c r="A19" s="19"/>
      <c r="B19" s="19"/>
      <c r="C19" s="19" t="s">
        <v>412</v>
      </c>
      <c r="D19" s="213" t="s">
        <v>199</v>
      </c>
      <c r="E19" s="214"/>
      <c r="F19" s="214"/>
      <c r="G19" s="214"/>
      <c r="H19" s="214"/>
      <c r="I19" s="214"/>
      <c r="J19" s="215"/>
      <c r="K19" s="49">
        <f>K20*4*0.2</f>
        <v>2.4000000000000004</v>
      </c>
      <c r="L19" s="20"/>
      <c r="M19" s="20"/>
    </row>
    <row r="20" spans="1:13" ht="79.5" customHeight="1">
      <c r="A20" s="3"/>
      <c r="B20" s="3"/>
      <c r="C20" s="3"/>
      <c r="D20" s="6" t="s">
        <v>403</v>
      </c>
      <c r="E20" s="4" t="s">
        <v>200</v>
      </c>
      <c r="F20" s="11" t="s">
        <v>406</v>
      </c>
      <c r="G20" s="7" t="s">
        <v>341</v>
      </c>
      <c r="H20" s="7" t="s">
        <v>342</v>
      </c>
      <c r="I20" s="18" t="s">
        <v>12</v>
      </c>
      <c r="J20" s="7" t="s">
        <v>343</v>
      </c>
      <c r="K20" s="43">
        <v>3</v>
      </c>
      <c r="L20" s="202" t="s">
        <v>329</v>
      </c>
      <c r="M20" s="7" t="s">
        <v>272</v>
      </c>
    </row>
    <row r="21" spans="1:13" s="21" customFormat="1">
      <c r="A21" s="19"/>
      <c r="B21" s="19"/>
      <c r="C21" s="19" t="s">
        <v>413</v>
      </c>
      <c r="D21" s="228" t="s">
        <v>201</v>
      </c>
      <c r="E21" s="229"/>
      <c r="F21" s="229"/>
      <c r="G21" s="229"/>
      <c r="H21" s="229"/>
      <c r="I21" s="229"/>
      <c r="J21" s="230"/>
      <c r="K21" s="49">
        <f>K22*4*0.1</f>
        <v>1.2000000000000002</v>
      </c>
      <c r="L21" s="7"/>
      <c r="M21" s="7"/>
    </row>
    <row r="22" spans="1:13" ht="113.25" customHeight="1">
      <c r="A22" s="3"/>
      <c r="B22" s="3"/>
      <c r="C22" s="3"/>
      <c r="D22" s="6" t="s">
        <v>403</v>
      </c>
      <c r="E22" s="4" t="s">
        <v>202</v>
      </c>
      <c r="F22" s="11" t="s">
        <v>406</v>
      </c>
      <c r="G22" s="7" t="s">
        <v>300</v>
      </c>
      <c r="H22" s="7" t="s">
        <v>301</v>
      </c>
      <c r="I22" s="17" t="s">
        <v>302</v>
      </c>
      <c r="J22" s="7" t="s">
        <v>304</v>
      </c>
      <c r="K22" s="45">
        <v>3</v>
      </c>
      <c r="L22" s="7" t="s">
        <v>74</v>
      </c>
      <c r="M22" s="7" t="s">
        <v>178</v>
      </c>
    </row>
    <row r="23" spans="1:13">
      <c r="A23" s="9"/>
      <c r="B23" s="9"/>
      <c r="C23" s="9" t="s">
        <v>414</v>
      </c>
      <c r="D23" s="228" t="s">
        <v>203</v>
      </c>
      <c r="E23" s="229"/>
      <c r="F23" s="229"/>
      <c r="G23" s="229"/>
      <c r="H23" s="229"/>
      <c r="I23" s="229"/>
      <c r="J23" s="230"/>
      <c r="K23" s="49">
        <f>K24*4*-0.1</f>
        <v>-1.2000000000000002</v>
      </c>
      <c r="L23" s="7"/>
      <c r="M23" s="7"/>
    </row>
    <row r="24" spans="1:13" ht="112.5" customHeight="1">
      <c r="A24" s="3"/>
      <c r="B24" s="3"/>
      <c r="C24" s="3"/>
      <c r="D24" s="6" t="s">
        <v>403</v>
      </c>
      <c r="E24" s="4" t="s">
        <v>153</v>
      </c>
      <c r="F24" s="11" t="s">
        <v>406</v>
      </c>
      <c r="G24" s="7" t="s">
        <v>456</v>
      </c>
      <c r="H24" s="15" t="s">
        <v>154</v>
      </c>
      <c r="I24" s="7" t="s">
        <v>344</v>
      </c>
      <c r="J24" s="7" t="s">
        <v>204</v>
      </c>
      <c r="K24" s="43">
        <v>3</v>
      </c>
      <c r="L24" s="23" t="s">
        <v>104</v>
      </c>
      <c r="M24" s="7" t="s">
        <v>178</v>
      </c>
    </row>
    <row r="25" spans="1:13" ht="12.75">
      <c r="A25" s="42"/>
      <c r="B25" s="138">
        <v>1.2</v>
      </c>
      <c r="C25" s="237" t="s">
        <v>430</v>
      </c>
      <c r="D25" s="238"/>
      <c r="E25" s="238"/>
      <c r="F25" s="238"/>
      <c r="G25" s="238"/>
      <c r="H25" s="238"/>
      <c r="I25" s="238"/>
      <c r="J25" s="239"/>
      <c r="K25" s="47">
        <f>(K26+K28+K30+K32+K34)*0.4*0.83333333</f>
        <v>3.2437333203584005</v>
      </c>
      <c r="L25" s="14"/>
      <c r="M25" s="14"/>
    </row>
    <row r="26" spans="1:13">
      <c r="A26" s="42"/>
      <c r="B26" s="42"/>
      <c r="C26" s="42" t="s">
        <v>431</v>
      </c>
      <c r="D26" s="231" t="s">
        <v>205</v>
      </c>
      <c r="E26" s="232"/>
      <c r="F26" s="232"/>
      <c r="G26" s="232"/>
      <c r="H26" s="232"/>
      <c r="I26" s="232"/>
      <c r="J26" s="233"/>
      <c r="K26" s="50">
        <f>K27*4*0.2666</f>
        <v>2.1328</v>
      </c>
      <c r="L26" s="7"/>
      <c r="M26" s="7"/>
    </row>
    <row r="27" spans="1:13" ht="174.75" customHeight="1">
      <c r="A27" s="3"/>
      <c r="B27" s="3"/>
      <c r="C27" s="3"/>
      <c r="D27" s="6" t="s">
        <v>403</v>
      </c>
      <c r="E27" s="4" t="s">
        <v>206</v>
      </c>
      <c r="F27" s="11" t="s">
        <v>406</v>
      </c>
      <c r="G27" s="7" t="s">
        <v>397</v>
      </c>
      <c r="H27" s="7" t="s">
        <v>9</v>
      </c>
      <c r="I27" s="7" t="s">
        <v>352</v>
      </c>
      <c r="J27" s="7" t="s">
        <v>351</v>
      </c>
      <c r="K27" s="45">
        <v>2</v>
      </c>
      <c r="L27" s="202" t="s">
        <v>103</v>
      </c>
      <c r="M27" s="7" t="s">
        <v>178</v>
      </c>
    </row>
    <row r="28" spans="1:13">
      <c r="A28" s="42"/>
      <c r="B28" s="42"/>
      <c r="C28" s="42" t="s">
        <v>432</v>
      </c>
      <c r="D28" s="231" t="s">
        <v>207</v>
      </c>
      <c r="E28" s="232"/>
      <c r="F28" s="232"/>
      <c r="G28" s="232"/>
      <c r="H28" s="232"/>
      <c r="I28" s="232"/>
      <c r="J28" s="233"/>
      <c r="K28" s="50">
        <f>K29*4*0.2666</f>
        <v>3.1992000000000003</v>
      </c>
      <c r="L28" s="7"/>
      <c r="M28" s="7"/>
    </row>
    <row r="29" spans="1:13" ht="125.25" customHeight="1">
      <c r="A29" s="3"/>
      <c r="B29" s="3"/>
      <c r="C29" s="3"/>
      <c r="D29" s="6" t="s">
        <v>403</v>
      </c>
      <c r="E29" s="7" t="s">
        <v>208</v>
      </c>
      <c r="F29" s="11" t="s">
        <v>406</v>
      </c>
      <c r="G29" s="7" t="s">
        <v>398</v>
      </c>
      <c r="H29" s="7" t="s">
        <v>353</v>
      </c>
      <c r="I29" s="7" t="s">
        <v>354</v>
      </c>
      <c r="J29" s="7" t="s">
        <v>355</v>
      </c>
      <c r="K29" s="43">
        <v>3</v>
      </c>
      <c r="L29" s="7" t="s">
        <v>75</v>
      </c>
      <c r="M29" s="7" t="s">
        <v>178</v>
      </c>
    </row>
    <row r="30" spans="1:13" ht="12.75" customHeight="1">
      <c r="A30" s="42"/>
      <c r="B30" s="42"/>
      <c r="C30" s="42" t="s">
        <v>433</v>
      </c>
      <c r="D30" s="225" t="s">
        <v>209</v>
      </c>
      <c r="E30" s="226"/>
      <c r="F30" s="226"/>
      <c r="G30" s="226"/>
      <c r="H30" s="226"/>
      <c r="I30" s="226"/>
      <c r="J30" s="227"/>
      <c r="K30" s="50">
        <f>K31*4*0.2666</f>
        <v>3.1992000000000003</v>
      </c>
      <c r="L30" s="7"/>
      <c r="M30" s="7"/>
    </row>
    <row r="31" spans="1:13" ht="89.25" customHeight="1">
      <c r="A31" s="3"/>
      <c r="B31" s="3"/>
      <c r="C31" s="3"/>
      <c r="D31" s="6" t="s">
        <v>403</v>
      </c>
      <c r="E31" s="4" t="s">
        <v>210</v>
      </c>
      <c r="F31" s="11" t="s">
        <v>406</v>
      </c>
      <c r="G31" s="7" t="s">
        <v>399</v>
      </c>
      <c r="H31" s="7" t="s">
        <v>356</v>
      </c>
      <c r="I31" s="7" t="s">
        <v>357</v>
      </c>
      <c r="J31" s="7" t="s">
        <v>295</v>
      </c>
      <c r="K31" s="43">
        <v>3</v>
      </c>
      <c r="L31" s="7" t="s">
        <v>76</v>
      </c>
      <c r="M31" s="7" t="s">
        <v>102</v>
      </c>
    </row>
    <row r="32" spans="1:13" s="21" customFormat="1">
      <c r="A32" s="42"/>
      <c r="B32" s="42"/>
      <c r="C32" s="42" t="s">
        <v>434</v>
      </c>
      <c r="D32" s="225" t="s">
        <v>211</v>
      </c>
      <c r="E32" s="226"/>
      <c r="F32" s="226"/>
      <c r="G32" s="226"/>
      <c r="H32" s="226"/>
      <c r="I32" s="226"/>
      <c r="J32" s="227"/>
      <c r="K32" s="49">
        <f>K33*4*0.1</f>
        <v>0</v>
      </c>
      <c r="L32" s="20"/>
      <c r="M32" s="20"/>
    </row>
    <row r="33" spans="1:13" ht="89.25" customHeight="1">
      <c r="A33" s="3"/>
      <c r="B33" s="3"/>
      <c r="C33" s="3"/>
      <c r="D33" s="6" t="s">
        <v>403</v>
      </c>
      <c r="E33" s="7" t="s">
        <v>10</v>
      </c>
      <c r="F33" s="7" t="s">
        <v>406</v>
      </c>
      <c r="G33" s="7" t="s">
        <v>11</v>
      </c>
      <c r="H33" s="7" t="s">
        <v>296</v>
      </c>
      <c r="I33" s="7" t="s">
        <v>297</v>
      </c>
      <c r="J33" s="7" t="s">
        <v>298</v>
      </c>
      <c r="K33" s="43">
        <v>0</v>
      </c>
      <c r="L33" s="7" t="s">
        <v>185</v>
      </c>
      <c r="M33" s="7" t="s">
        <v>186</v>
      </c>
    </row>
    <row r="34" spans="1:13" s="21" customFormat="1">
      <c r="A34" s="19"/>
      <c r="B34" s="19"/>
      <c r="C34" s="19" t="s">
        <v>435</v>
      </c>
      <c r="D34" s="228" t="s">
        <v>212</v>
      </c>
      <c r="E34" s="229"/>
      <c r="F34" s="229"/>
      <c r="G34" s="229"/>
      <c r="H34" s="229"/>
      <c r="I34" s="229"/>
      <c r="J34" s="230"/>
      <c r="K34" s="49">
        <f>K35*4*0.1</f>
        <v>1.2000000000000002</v>
      </c>
      <c r="L34" s="20"/>
      <c r="M34" s="20"/>
    </row>
    <row r="35" spans="1:13" ht="125.25" customHeight="1">
      <c r="A35" s="3"/>
      <c r="B35" s="3"/>
      <c r="C35" s="3"/>
      <c r="D35" s="6" t="s">
        <v>403</v>
      </c>
      <c r="E35" s="4" t="s">
        <v>213</v>
      </c>
      <c r="F35" s="11" t="s">
        <v>406</v>
      </c>
      <c r="G35" s="7" t="s">
        <v>299</v>
      </c>
      <c r="H35" s="7" t="s">
        <v>303</v>
      </c>
      <c r="I35" s="17" t="s">
        <v>462</v>
      </c>
      <c r="J35" s="7" t="s">
        <v>270</v>
      </c>
      <c r="K35" s="45">
        <v>3</v>
      </c>
      <c r="L35" s="7" t="s">
        <v>77</v>
      </c>
      <c r="M35" s="7" t="s">
        <v>178</v>
      </c>
    </row>
    <row r="36" spans="1:13" ht="12" customHeight="1">
      <c r="A36" s="42"/>
      <c r="B36" s="138">
        <v>1.3</v>
      </c>
      <c r="C36" s="234" t="s">
        <v>436</v>
      </c>
      <c r="D36" s="235"/>
      <c r="E36" s="235"/>
      <c r="F36" s="235"/>
      <c r="G36" s="235"/>
      <c r="H36" s="235"/>
      <c r="I36" s="235"/>
      <c r="J36" s="236"/>
      <c r="K36" s="47">
        <f>(K37+K39+K41+K43+K45)*0.3*0.83333333</f>
        <v>2.9999999879999995</v>
      </c>
      <c r="L36" s="14"/>
      <c r="M36" s="14"/>
    </row>
    <row r="37" spans="1:13">
      <c r="A37" s="42"/>
      <c r="B37" s="42"/>
      <c r="C37" s="42" t="s">
        <v>437</v>
      </c>
      <c r="D37" s="231" t="s">
        <v>214</v>
      </c>
      <c r="E37" s="232"/>
      <c r="F37" s="232"/>
      <c r="G37" s="232"/>
      <c r="H37" s="232"/>
      <c r="I37" s="232"/>
      <c r="J37" s="233"/>
      <c r="K37" s="49">
        <f>K38*4*0.6</f>
        <v>7.1999999999999993</v>
      </c>
      <c r="L37" s="7"/>
      <c r="M37" s="7"/>
    </row>
    <row r="38" spans="1:13" ht="243.75" customHeight="1">
      <c r="A38" s="3"/>
      <c r="B38" s="3"/>
      <c r="C38" s="3"/>
      <c r="D38" s="6" t="s">
        <v>403</v>
      </c>
      <c r="E38" s="7" t="s">
        <v>215</v>
      </c>
      <c r="F38" s="11" t="s">
        <v>406</v>
      </c>
      <c r="G38" s="7" t="s">
        <v>397</v>
      </c>
      <c r="H38" s="7" t="s">
        <v>305</v>
      </c>
      <c r="I38" s="7" t="s">
        <v>306</v>
      </c>
      <c r="J38" s="7" t="s">
        <v>307</v>
      </c>
      <c r="K38" s="43">
        <v>3</v>
      </c>
      <c r="L38" s="7" t="s">
        <v>105</v>
      </c>
      <c r="M38" s="7" t="s">
        <v>106</v>
      </c>
    </row>
    <row r="39" spans="1:13" ht="12.75" customHeight="1">
      <c r="A39" s="42"/>
      <c r="B39" s="42"/>
      <c r="C39" s="42" t="s">
        <v>438</v>
      </c>
      <c r="D39" s="225" t="s">
        <v>216</v>
      </c>
      <c r="E39" s="226"/>
      <c r="F39" s="226"/>
      <c r="G39" s="226"/>
      <c r="H39" s="226"/>
      <c r="I39" s="226"/>
      <c r="J39" s="227"/>
      <c r="K39" s="49">
        <f>K40*4*0.3</f>
        <v>3.5999999999999996</v>
      </c>
      <c r="L39" s="7"/>
      <c r="M39" s="7"/>
    </row>
    <row r="40" spans="1:13" ht="114.75" customHeight="1">
      <c r="A40" s="3"/>
      <c r="B40" s="3"/>
      <c r="C40" s="3"/>
      <c r="D40" s="16" t="s">
        <v>403</v>
      </c>
      <c r="E40" s="7" t="s">
        <v>458</v>
      </c>
      <c r="F40" s="11" t="s">
        <v>406</v>
      </c>
      <c r="G40" s="7" t="s">
        <v>390</v>
      </c>
      <c r="H40" s="7" t="s">
        <v>308</v>
      </c>
      <c r="I40" s="7" t="s">
        <v>309</v>
      </c>
      <c r="J40" s="7" t="s">
        <v>310</v>
      </c>
      <c r="K40" s="43">
        <v>3</v>
      </c>
      <c r="L40" s="7" t="s">
        <v>78</v>
      </c>
      <c r="M40" s="7" t="s">
        <v>182</v>
      </c>
    </row>
    <row r="41" spans="1:13" ht="12.75" customHeight="1">
      <c r="A41" s="42"/>
      <c r="B41" s="42"/>
      <c r="C41" s="42" t="s">
        <v>439</v>
      </c>
      <c r="D41" s="225" t="s">
        <v>217</v>
      </c>
      <c r="E41" s="226"/>
      <c r="F41" s="226"/>
      <c r="G41" s="226"/>
      <c r="H41" s="226"/>
      <c r="I41" s="226"/>
      <c r="J41" s="227"/>
      <c r="K41" s="49">
        <f>K42*4*-0.1</f>
        <v>-0.4</v>
      </c>
      <c r="L41" s="7"/>
      <c r="M41" s="7"/>
    </row>
    <row r="42" spans="1:13" ht="66.75" customHeight="1">
      <c r="A42" s="3"/>
      <c r="B42" s="3"/>
      <c r="C42" s="3"/>
      <c r="D42" s="16" t="s">
        <v>403</v>
      </c>
      <c r="E42" s="7" t="s">
        <v>459</v>
      </c>
      <c r="F42" s="11" t="s">
        <v>406</v>
      </c>
      <c r="G42" s="7" t="s">
        <v>390</v>
      </c>
      <c r="H42" s="7" t="s">
        <v>389</v>
      </c>
      <c r="I42" s="17" t="s">
        <v>311</v>
      </c>
      <c r="J42" s="7" t="s">
        <v>312</v>
      </c>
      <c r="K42" s="43">
        <v>1</v>
      </c>
      <c r="L42" s="7" t="s">
        <v>183</v>
      </c>
      <c r="M42" s="7" t="s">
        <v>178</v>
      </c>
    </row>
    <row r="43" spans="1:13" s="21" customFormat="1" ht="12.75" customHeight="1">
      <c r="A43" s="42"/>
      <c r="B43" s="42"/>
      <c r="C43" s="42" t="s">
        <v>440</v>
      </c>
      <c r="D43" s="225" t="s">
        <v>218</v>
      </c>
      <c r="E43" s="226"/>
      <c r="F43" s="226"/>
      <c r="G43" s="226"/>
      <c r="H43" s="226"/>
      <c r="I43" s="226"/>
      <c r="J43" s="227"/>
      <c r="K43" s="49">
        <f>K44*4*0.1</f>
        <v>0.4</v>
      </c>
      <c r="L43" s="20"/>
      <c r="M43" s="20"/>
    </row>
    <row r="44" spans="1:13" ht="64.5" customHeight="1">
      <c r="A44" s="3"/>
      <c r="B44" s="3"/>
      <c r="C44" s="3"/>
      <c r="D44" s="16" t="s">
        <v>403</v>
      </c>
      <c r="E44" s="7" t="s">
        <v>460</v>
      </c>
      <c r="F44" s="11" t="s">
        <v>406</v>
      </c>
      <c r="G44" s="7" t="s">
        <v>390</v>
      </c>
      <c r="H44" s="7" t="s">
        <v>373</v>
      </c>
      <c r="I44" s="17" t="s">
        <v>313</v>
      </c>
      <c r="J44" s="7" t="s">
        <v>314</v>
      </c>
      <c r="K44" s="43">
        <v>1</v>
      </c>
      <c r="L44" s="7" t="s">
        <v>330</v>
      </c>
      <c r="M44" s="7" t="s">
        <v>184</v>
      </c>
    </row>
    <row r="45" spans="1:13" s="21" customFormat="1">
      <c r="A45" s="19"/>
      <c r="B45" s="19"/>
      <c r="C45" s="19" t="s">
        <v>441</v>
      </c>
      <c r="D45" s="228" t="s">
        <v>219</v>
      </c>
      <c r="E45" s="229"/>
      <c r="F45" s="229"/>
      <c r="G45" s="229"/>
      <c r="H45" s="229"/>
      <c r="I45" s="229"/>
      <c r="J45" s="230"/>
      <c r="K45" s="49">
        <f>K46*4*0.1</f>
        <v>1.2000000000000002</v>
      </c>
      <c r="L45" s="104"/>
      <c r="M45" s="104"/>
    </row>
    <row r="46" spans="1:13" ht="126" customHeight="1">
      <c r="A46" s="3"/>
      <c r="B46" s="3"/>
      <c r="C46" s="3"/>
      <c r="D46" s="6" t="s">
        <v>403</v>
      </c>
      <c r="E46" s="4" t="s">
        <v>220</v>
      </c>
      <c r="F46" s="11" t="s">
        <v>406</v>
      </c>
      <c r="G46" s="7" t="s">
        <v>13</v>
      </c>
      <c r="H46" s="7" t="s">
        <v>315</v>
      </c>
      <c r="I46" s="7" t="s">
        <v>281</v>
      </c>
      <c r="J46" s="7" t="s">
        <v>273</v>
      </c>
      <c r="K46" s="45">
        <v>3</v>
      </c>
      <c r="L46" s="7" t="s">
        <v>77</v>
      </c>
      <c r="M46" s="7" t="s">
        <v>178</v>
      </c>
    </row>
  </sheetData>
  <customSheetViews>
    <customSheetView guid="{A6C775B4-2D7B-47C0-8BA7-F8D0B9E52BCD}" showPageBreaks="1" fitToPage="1" showRuler="0" topLeftCell="B43">
      <selection activeCell="L48" sqref="L48"/>
      <pageMargins left="0.5" right="0.5" top="0.5" bottom="0.42" header="0.17" footer="0.22"/>
      <pageSetup scale="59" fitToHeight="5" orientation="landscape" r:id="rId1"/>
      <headerFooter alignWithMargins="0"/>
    </customSheetView>
    <customSheetView guid="{CAAA166C-6610-45E6-B022-369891574490}" fitToPage="1" topLeftCell="G1">
      <selection activeCell="K2" sqref="K2:N2"/>
      <pageMargins left="0.5" right="0.5" top="0.5" bottom="0.42" header="0.17" footer="0.22"/>
      <pageSetup scale="59" fitToHeight="5" orientation="landscape" r:id="rId2"/>
      <headerFooter alignWithMargins="0"/>
    </customSheetView>
  </customSheetViews>
  <mergeCells count="20">
    <mergeCell ref="D21:J21"/>
    <mergeCell ref="D23:J23"/>
    <mergeCell ref="C25:J25"/>
    <mergeCell ref="D26:J26"/>
    <mergeCell ref="D43:J43"/>
    <mergeCell ref="D45:J45"/>
    <mergeCell ref="D28:J28"/>
    <mergeCell ref="D30:J30"/>
    <mergeCell ref="D32:J32"/>
    <mergeCell ref="D34:J34"/>
    <mergeCell ref="C36:J36"/>
    <mergeCell ref="D37:J37"/>
    <mergeCell ref="D39:J39"/>
    <mergeCell ref="D41:J41"/>
    <mergeCell ref="D16:J16"/>
    <mergeCell ref="D19:J19"/>
    <mergeCell ref="F3:J3"/>
    <mergeCell ref="A3:E4"/>
    <mergeCell ref="D7:J7"/>
    <mergeCell ref="D11:J11"/>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M14" sqref="M14"/>
    </sheetView>
  </sheetViews>
  <sheetFormatPr defaultRowHeight="12.75"/>
  <cols>
    <col min="1" max="1" width="3.7109375" style="140" customWidth="1"/>
    <col min="2" max="2" width="3.7109375" style="139" customWidth="1"/>
    <col min="3" max="3" width="5" style="140" customWidth="1"/>
    <col min="4" max="4" width="3.5703125" style="139" customWidth="1"/>
    <col min="5" max="5" width="21.7109375" style="141" customWidth="1"/>
    <col min="6" max="6" width="12.7109375" style="142" customWidth="1"/>
    <col min="7" max="7" width="21.42578125" style="142" customWidth="1"/>
    <col min="8" max="8" width="24.5703125" style="142" customWidth="1"/>
    <col min="9" max="9" width="22.42578125" style="142" customWidth="1"/>
    <col min="10" max="10" width="27.140625" style="142" customWidth="1"/>
    <col min="11" max="11" width="10" style="46" bestFit="1" customWidth="1"/>
    <col min="12" max="12" width="25.7109375" style="10" customWidth="1"/>
    <col min="13" max="13" width="19.42578125" style="10" customWidth="1"/>
  </cols>
  <sheetData>
    <row r="1" spans="1:13" s="69" customFormat="1" ht="15.75">
      <c r="A1" s="106" t="s">
        <v>152</v>
      </c>
      <c r="B1" s="139"/>
      <c r="C1" s="140"/>
      <c r="D1" s="139"/>
      <c r="E1" s="141"/>
      <c r="F1" s="142"/>
      <c r="G1" s="142"/>
      <c r="H1" s="142"/>
      <c r="I1" s="142"/>
      <c r="J1" s="142"/>
      <c r="K1" s="67"/>
      <c r="M1" s="72"/>
    </row>
    <row r="2" spans="1:13" s="69" customFormat="1" ht="15.75">
      <c r="A2" s="140"/>
      <c r="B2" s="139"/>
      <c r="C2" s="140"/>
      <c r="D2" s="139"/>
      <c r="E2" s="141"/>
      <c r="F2" s="142"/>
      <c r="G2" s="142"/>
      <c r="H2" s="142"/>
      <c r="I2" s="142"/>
      <c r="J2" s="142"/>
      <c r="K2" s="67"/>
      <c r="L2" s="71"/>
      <c r="M2" s="72"/>
    </row>
    <row r="3" spans="1:13" s="21" customFormat="1" ht="15.75" customHeight="1">
      <c r="A3" s="240" t="s">
        <v>404</v>
      </c>
      <c r="B3" s="241"/>
      <c r="C3" s="241"/>
      <c r="D3" s="241"/>
      <c r="E3" s="242"/>
      <c r="F3" s="246" t="s">
        <v>405</v>
      </c>
      <c r="G3" s="247"/>
      <c r="H3" s="247"/>
      <c r="I3" s="247"/>
      <c r="J3" s="248"/>
      <c r="K3" s="55"/>
      <c r="L3" s="56"/>
      <c r="M3" s="56"/>
    </row>
    <row r="4" spans="1:13" s="21" customFormat="1" ht="24" customHeight="1" thickBot="1">
      <c r="A4" s="243"/>
      <c r="B4" s="244"/>
      <c r="C4" s="244"/>
      <c r="D4" s="244"/>
      <c r="E4" s="245"/>
      <c r="F4" s="143" t="s">
        <v>454</v>
      </c>
      <c r="G4" s="143" t="s">
        <v>457</v>
      </c>
      <c r="H4" s="143" t="s">
        <v>451</v>
      </c>
      <c r="I4" s="143" t="s">
        <v>452</v>
      </c>
      <c r="J4" s="144" t="s">
        <v>453</v>
      </c>
      <c r="K4" s="53" t="s">
        <v>448</v>
      </c>
      <c r="L4" s="53" t="s">
        <v>449</v>
      </c>
      <c r="M4" s="53" t="s">
        <v>450</v>
      </c>
    </row>
    <row r="5" spans="1:13" s="89" customFormat="1" ht="15" customHeight="1" thickTop="1">
      <c r="A5" s="145">
        <v>2</v>
      </c>
      <c r="B5" s="251" t="s">
        <v>415</v>
      </c>
      <c r="C5" s="252"/>
      <c r="D5" s="252"/>
      <c r="E5" s="252"/>
      <c r="F5" s="252"/>
      <c r="G5" s="252"/>
      <c r="H5" s="252"/>
      <c r="I5" s="252"/>
      <c r="J5" s="253"/>
      <c r="K5" s="107">
        <f>(K6+K13+K15+K28+K30)</f>
        <v>7.9937166346917987</v>
      </c>
      <c r="L5" s="108"/>
      <c r="M5" s="108"/>
    </row>
    <row r="6" spans="1:13" s="89" customFormat="1">
      <c r="A6" s="146"/>
      <c r="B6" s="147">
        <v>2.1</v>
      </c>
      <c r="C6" s="254" t="s">
        <v>416</v>
      </c>
      <c r="D6" s="255"/>
      <c r="E6" s="255"/>
      <c r="F6" s="255"/>
      <c r="G6" s="255"/>
      <c r="H6" s="255"/>
      <c r="I6" s="255"/>
      <c r="J6" s="256"/>
      <c r="K6" s="47">
        <f>((K8+K10+K12)*1.33)*0.25*0.83333333</f>
        <v>2.493749990025</v>
      </c>
      <c r="L6" s="91"/>
      <c r="M6" s="91"/>
    </row>
    <row r="7" spans="1:13" s="21" customFormat="1" ht="12">
      <c r="A7" s="148"/>
      <c r="B7" s="149"/>
      <c r="C7" s="148" t="s">
        <v>419</v>
      </c>
      <c r="D7" s="260" t="s">
        <v>221</v>
      </c>
      <c r="E7" s="261"/>
      <c r="F7" s="261"/>
      <c r="G7" s="261"/>
      <c r="H7" s="261"/>
      <c r="I7" s="261"/>
      <c r="J7" s="262"/>
      <c r="K7" s="42"/>
      <c r="L7" s="92"/>
      <c r="M7" s="92"/>
    </row>
    <row r="8" spans="1:13" s="2" customFormat="1" ht="96">
      <c r="A8" s="150"/>
      <c r="B8" s="151"/>
      <c r="C8" s="150"/>
      <c r="D8" s="151" t="s">
        <v>403</v>
      </c>
      <c r="E8" s="152" t="s">
        <v>222</v>
      </c>
      <c r="F8" s="153" t="s">
        <v>406</v>
      </c>
      <c r="G8" s="23" t="s">
        <v>282</v>
      </c>
      <c r="H8" s="23" t="s">
        <v>2</v>
      </c>
      <c r="I8" s="23" t="s">
        <v>283</v>
      </c>
      <c r="J8" s="23" t="s">
        <v>284</v>
      </c>
      <c r="K8" s="43">
        <v>3</v>
      </c>
      <c r="L8" s="4" t="s">
        <v>166</v>
      </c>
      <c r="M8" s="4" t="s">
        <v>79</v>
      </c>
    </row>
    <row r="9" spans="1:13" s="2" customFormat="1" ht="12">
      <c r="A9" s="154"/>
      <c r="B9" s="155"/>
      <c r="C9" s="154" t="s">
        <v>420</v>
      </c>
      <c r="D9" s="263" t="s">
        <v>223</v>
      </c>
      <c r="E9" s="264"/>
      <c r="F9" s="264"/>
      <c r="G9" s="264"/>
      <c r="H9" s="264"/>
      <c r="I9" s="264"/>
      <c r="J9" s="265"/>
      <c r="K9" s="43"/>
      <c r="L9" s="4"/>
      <c r="M9" s="4"/>
    </row>
    <row r="10" spans="1:13" s="2" customFormat="1" ht="129" customHeight="1">
      <c r="A10" s="150"/>
      <c r="B10" s="151"/>
      <c r="C10" s="150"/>
      <c r="D10" s="151" t="s">
        <v>403</v>
      </c>
      <c r="E10" s="152" t="s">
        <v>224</v>
      </c>
      <c r="F10" s="23" t="s">
        <v>406</v>
      </c>
      <c r="G10" s="23" t="s">
        <v>385</v>
      </c>
      <c r="H10" s="23" t="s">
        <v>386</v>
      </c>
      <c r="I10" s="23" t="s">
        <v>346</v>
      </c>
      <c r="J10" s="23" t="s">
        <v>387</v>
      </c>
      <c r="K10" s="43">
        <v>3</v>
      </c>
      <c r="L10" s="202" t="s">
        <v>331</v>
      </c>
      <c r="M10" s="7" t="s">
        <v>196</v>
      </c>
    </row>
    <row r="11" spans="1:13" s="2" customFormat="1" ht="12">
      <c r="A11" s="154"/>
      <c r="B11" s="155"/>
      <c r="C11" s="154" t="s">
        <v>421</v>
      </c>
      <c r="D11" s="263" t="s">
        <v>225</v>
      </c>
      <c r="E11" s="264"/>
      <c r="F11" s="264"/>
      <c r="G11" s="264"/>
      <c r="H11" s="264"/>
      <c r="I11" s="264"/>
      <c r="J11" s="265"/>
      <c r="K11" s="43"/>
      <c r="L11" s="4"/>
      <c r="M11" s="4"/>
    </row>
    <row r="12" spans="1:13" s="2" customFormat="1" ht="136.5" customHeight="1">
      <c r="A12" s="150"/>
      <c r="B12" s="151"/>
      <c r="C12" s="150"/>
      <c r="D12" s="151" t="s">
        <v>403</v>
      </c>
      <c r="E12" s="152" t="s">
        <v>226</v>
      </c>
      <c r="F12" s="23" t="s">
        <v>406</v>
      </c>
      <c r="G12" s="23" t="s">
        <v>374</v>
      </c>
      <c r="H12" s="23" t="s">
        <v>227</v>
      </c>
      <c r="I12" s="23" t="s">
        <v>228</v>
      </c>
      <c r="J12" s="23" t="s">
        <v>229</v>
      </c>
      <c r="K12" s="43">
        <v>3</v>
      </c>
      <c r="L12" s="4" t="s">
        <v>80</v>
      </c>
      <c r="M12" s="4" t="s">
        <v>79</v>
      </c>
    </row>
    <row r="13" spans="1:13" s="21" customFormat="1">
      <c r="A13" s="154"/>
      <c r="B13" s="147">
        <v>2.2000000000000002</v>
      </c>
      <c r="C13" s="254" t="s">
        <v>422</v>
      </c>
      <c r="D13" s="255"/>
      <c r="E13" s="255"/>
      <c r="F13" s="255"/>
      <c r="G13" s="255"/>
      <c r="H13" s="255"/>
      <c r="I13" s="255"/>
      <c r="J13" s="256"/>
      <c r="K13" s="47">
        <f>K14*0.83333333</f>
        <v>1.66666666</v>
      </c>
      <c r="L13" s="90"/>
      <c r="M13" s="91"/>
    </row>
    <row r="14" spans="1:13" s="2" customFormat="1" ht="88.5" customHeight="1">
      <c r="A14" s="150"/>
      <c r="B14" s="151"/>
      <c r="C14" s="156" t="s">
        <v>427</v>
      </c>
      <c r="D14" s="249" t="s">
        <v>230</v>
      </c>
      <c r="E14" s="250"/>
      <c r="F14" s="23" t="s">
        <v>406</v>
      </c>
      <c r="G14" s="23" t="s">
        <v>285</v>
      </c>
      <c r="H14" s="23" t="s">
        <v>286</v>
      </c>
      <c r="I14" s="23" t="s">
        <v>287</v>
      </c>
      <c r="J14" s="23" t="s">
        <v>288</v>
      </c>
      <c r="K14" s="43">
        <v>2</v>
      </c>
      <c r="L14" s="4" t="s">
        <v>181</v>
      </c>
      <c r="M14" s="4" t="s">
        <v>98</v>
      </c>
    </row>
    <row r="15" spans="1:13" s="2" customFormat="1" ht="12" customHeight="1">
      <c r="A15" s="154"/>
      <c r="B15" s="147">
        <v>2.2999999999999998</v>
      </c>
      <c r="C15" s="254" t="s">
        <v>423</v>
      </c>
      <c r="D15" s="255"/>
      <c r="E15" s="255"/>
      <c r="F15" s="255"/>
      <c r="G15" s="255"/>
      <c r="H15" s="255"/>
      <c r="I15" s="255"/>
      <c r="J15" s="256"/>
      <c r="K15" s="47">
        <f>(K16+K18+K24)*0.25*0.83333333</f>
        <v>1.3332999946668</v>
      </c>
      <c r="L15" s="40"/>
      <c r="M15" s="40"/>
    </row>
    <row r="16" spans="1:13" s="2" customFormat="1" ht="12" customHeight="1">
      <c r="A16" s="154"/>
      <c r="B16" s="155"/>
      <c r="C16" s="154" t="s">
        <v>144</v>
      </c>
      <c r="D16" s="263" t="s">
        <v>231</v>
      </c>
      <c r="E16" s="264"/>
      <c r="F16" s="264"/>
      <c r="G16" s="264"/>
      <c r="H16" s="264"/>
      <c r="I16" s="264"/>
      <c r="J16" s="265"/>
      <c r="K16" s="44">
        <f>K17*4*0.13333</f>
        <v>1.59996</v>
      </c>
      <c r="L16" s="4"/>
      <c r="M16" s="4"/>
    </row>
    <row r="17" spans="1:13" s="2" customFormat="1" ht="57" customHeight="1">
      <c r="A17" s="150"/>
      <c r="B17" s="151"/>
      <c r="C17" s="150"/>
      <c r="D17" s="151" t="s">
        <v>403</v>
      </c>
      <c r="E17" s="152" t="s">
        <v>442</v>
      </c>
      <c r="F17" s="23" t="s">
        <v>406</v>
      </c>
      <c r="G17" s="23" t="s">
        <v>232</v>
      </c>
      <c r="H17" s="23" t="s">
        <v>233</v>
      </c>
      <c r="I17" s="23" t="s">
        <v>234</v>
      </c>
      <c r="J17" s="23" t="s">
        <v>235</v>
      </c>
      <c r="K17" s="43">
        <v>3</v>
      </c>
      <c r="L17" s="4" t="s">
        <v>81</v>
      </c>
      <c r="M17" s="7" t="s">
        <v>332</v>
      </c>
    </row>
    <row r="18" spans="1:13" s="2" customFormat="1" ht="12" customHeight="1">
      <c r="A18" s="154"/>
      <c r="B18" s="155"/>
      <c r="C18" s="154" t="s">
        <v>145</v>
      </c>
      <c r="D18" s="263" t="s">
        <v>236</v>
      </c>
      <c r="E18" s="264"/>
      <c r="F18" s="264"/>
      <c r="G18" s="264"/>
      <c r="H18" s="264"/>
      <c r="I18" s="264"/>
      <c r="J18" s="265"/>
      <c r="K18" s="44">
        <f>((K19*2)+(K20*0.5)+(K21*0.5)+(K22*2)+(K23))*0.6666666*0.466</f>
        <v>0</v>
      </c>
      <c r="L18" s="4"/>
      <c r="M18" s="4"/>
    </row>
    <row r="19" spans="1:13" s="2" customFormat="1" ht="36">
      <c r="A19" s="150"/>
      <c r="B19" s="151"/>
      <c r="C19" s="150"/>
      <c r="D19" s="151" t="s">
        <v>403</v>
      </c>
      <c r="E19" s="152" t="s">
        <v>237</v>
      </c>
      <c r="F19" s="23" t="s">
        <v>406</v>
      </c>
      <c r="G19" s="23" t="s">
        <v>443</v>
      </c>
      <c r="H19" s="23" t="s">
        <v>375</v>
      </c>
      <c r="I19" s="23" t="s">
        <v>376</v>
      </c>
      <c r="J19" s="23" t="s">
        <v>377</v>
      </c>
      <c r="K19" s="43">
        <v>0</v>
      </c>
      <c r="L19" s="4" t="s">
        <v>82</v>
      </c>
      <c r="M19" s="4" t="s">
        <v>83</v>
      </c>
    </row>
    <row r="20" spans="1:13" s="8" customFormat="1" ht="36">
      <c r="A20" s="157"/>
      <c r="B20" s="158"/>
      <c r="C20" s="157"/>
      <c r="D20" s="158" t="s">
        <v>407</v>
      </c>
      <c r="E20" s="159" t="s">
        <v>358</v>
      </c>
      <c r="F20" s="160" t="s">
        <v>406</v>
      </c>
      <c r="G20" s="160" t="s">
        <v>363</v>
      </c>
      <c r="H20" s="160" t="s">
        <v>362</v>
      </c>
      <c r="I20" s="160" t="s">
        <v>361</v>
      </c>
      <c r="J20" s="160" t="s">
        <v>378</v>
      </c>
      <c r="K20" s="45">
        <v>0</v>
      </c>
      <c r="L20" s="4" t="s">
        <v>84</v>
      </c>
      <c r="M20" s="4" t="s">
        <v>173</v>
      </c>
    </row>
    <row r="21" spans="1:13" s="2" customFormat="1" ht="36">
      <c r="A21" s="150"/>
      <c r="B21" s="151"/>
      <c r="C21" s="150"/>
      <c r="D21" s="151" t="s">
        <v>424</v>
      </c>
      <c r="E21" s="152" t="s">
        <v>359</v>
      </c>
      <c r="F21" s="23" t="s">
        <v>406</v>
      </c>
      <c r="G21" s="23" t="s">
        <v>443</v>
      </c>
      <c r="H21" s="161"/>
      <c r="I21" s="23"/>
      <c r="J21" s="23" t="s">
        <v>444</v>
      </c>
      <c r="K21" s="43">
        <v>0</v>
      </c>
      <c r="L21" s="4" t="s">
        <v>84</v>
      </c>
      <c r="M21" s="4" t="s">
        <v>173</v>
      </c>
    </row>
    <row r="22" spans="1:13" s="2" customFormat="1" ht="48">
      <c r="A22" s="150"/>
      <c r="B22" s="151"/>
      <c r="C22" s="150"/>
      <c r="D22" s="151" t="s">
        <v>410</v>
      </c>
      <c r="E22" s="152" t="s">
        <v>360</v>
      </c>
      <c r="F22" s="23" t="s">
        <v>406</v>
      </c>
      <c r="G22" s="23" t="s">
        <v>379</v>
      </c>
      <c r="H22" s="23" t="s">
        <v>380</v>
      </c>
      <c r="I22" s="23" t="s">
        <v>381</v>
      </c>
      <c r="J22" s="23" t="s">
        <v>349</v>
      </c>
      <c r="K22" s="43">
        <v>0</v>
      </c>
      <c r="L22" s="4" t="s">
        <v>85</v>
      </c>
      <c r="M22" s="4" t="s">
        <v>174</v>
      </c>
    </row>
    <row r="23" spans="1:13" s="2" customFormat="1" ht="36">
      <c r="A23" s="150"/>
      <c r="B23" s="151"/>
      <c r="C23" s="150"/>
      <c r="D23" s="151" t="s">
        <v>425</v>
      </c>
      <c r="E23" s="152" t="s">
        <v>364</v>
      </c>
      <c r="F23" s="162" t="s">
        <v>406</v>
      </c>
      <c r="G23" s="23" t="s">
        <v>443</v>
      </c>
      <c r="H23" s="161"/>
      <c r="I23" s="23"/>
      <c r="J23" s="23" t="s">
        <v>444</v>
      </c>
      <c r="K23" s="43">
        <v>0</v>
      </c>
      <c r="L23" s="4" t="s">
        <v>85</v>
      </c>
      <c r="M23" s="4" t="s">
        <v>174</v>
      </c>
    </row>
    <row r="24" spans="1:13" s="2" customFormat="1" ht="12">
      <c r="A24" s="154"/>
      <c r="B24" s="155"/>
      <c r="C24" s="154" t="s">
        <v>238</v>
      </c>
      <c r="D24" s="266" t="s">
        <v>239</v>
      </c>
      <c r="E24" s="267"/>
      <c r="F24" s="267"/>
      <c r="G24" s="267"/>
      <c r="H24" s="267"/>
      <c r="I24" s="267"/>
      <c r="J24" s="268"/>
      <c r="K24" s="44">
        <f>(K25+K26+K27)*1.3333*0.4</f>
        <v>4.7998799999999999</v>
      </c>
      <c r="L24" s="4"/>
      <c r="M24" s="4"/>
    </row>
    <row r="25" spans="1:13" s="2" customFormat="1" ht="60">
      <c r="A25" s="150"/>
      <c r="B25" s="151"/>
      <c r="C25" s="150"/>
      <c r="D25" s="151" t="s">
        <v>403</v>
      </c>
      <c r="E25" s="152" t="s">
        <v>365</v>
      </c>
      <c r="F25" s="23" t="s">
        <v>406</v>
      </c>
      <c r="G25" s="23" t="s">
        <v>443</v>
      </c>
      <c r="H25" s="163" t="s">
        <v>382</v>
      </c>
      <c r="I25" s="23" t="s">
        <v>366</v>
      </c>
      <c r="J25" s="23" t="s">
        <v>289</v>
      </c>
      <c r="K25" s="43">
        <v>3</v>
      </c>
      <c r="L25" s="4" t="s">
        <v>86</v>
      </c>
      <c r="M25" s="22" t="s">
        <v>176</v>
      </c>
    </row>
    <row r="26" spans="1:13" s="2" customFormat="1" ht="36">
      <c r="A26" s="150"/>
      <c r="B26" s="151"/>
      <c r="C26" s="150"/>
      <c r="D26" s="151" t="s">
        <v>407</v>
      </c>
      <c r="E26" s="152" t="s">
        <v>426</v>
      </c>
      <c r="F26" s="23" t="s">
        <v>406</v>
      </c>
      <c r="G26" s="23" t="s">
        <v>443</v>
      </c>
      <c r="H26" s="152" t="s">
        <v>382</v>
      </c>
      <c r="I26" s="23" t="s">
        <v>366</v>
      </c>
      <c r="J26" s="23" t="s">
        <v>289</v>
      </c>
      <c r="K26" s="43">
        <v>3</v>
      </c>
      <c r="L26" s="4" t="s">
        <v>333</v>
      </c>
      <c r="M26" s="22" t="s">
        <v>175</v>
      </c>
    </row>
    <row r="27" spans="1:13" s="2" customFormat="1" ht="42" customHeight="1">
      <c r="A27" s="150"/>
      <c r="B27" s="151"/>
      <c r="C27" s="150"/>
      <c r="D27" s="151" t="s">
        <v>424</v>
      </c>
      <c r="E27" s="152" t="s">
        <v>367</v>
      </c>
      <c r="F27" s="23" t="s">
        <v>406</v>
      </c>
      <c r="G27" s="23" t="s">
        <v>443</v>
      </c>
      <c r="H27" s="163" t="s">
        <v>368</v>
      </c>
      <c r="I27" s="23" t="s">
        <v>369</v>
      </c>
      <c r="J27" s="23" t="s">
        <v>370</v>
      </c>
      <c r="K27" s="43">
        <v>3</v>
      </c>
      <c r="L27" s="4" t="s">
        <v>177</v>
      </c>
      <c r="M27" s="22" t="s">
        <v>178</v>
      </c>
    </row>
    <row r="28" spans="1:13" s="1" customFormat="1">
      <c r="A28" s="164"/>
      <c r="B28" s="147">
        <v>2.4</v>
      </c>
      <c r="C28" s="257" t="s">
        <v>371</v>
      </c>
      <c r="D28" s="258"/>
      <c r="E28" s="258"/>
      <c r="F28" s="258"/>
      <c r="G28" s="258"/>
      <c r="H28" s="258"/>
      <c r="I28" s="258"/>
      <c r="J28" s="259"/>
      <c r="K28" s="47">
        <f>K29*4*0.1*0.83333333</f>
        <v>0.99999999600000011</v>
      </c>
      <c r="L28" s="41"/>
      <c r="M28" s="41"/>
    </row>
    <row r="29" spans="1:13" s="2" customFormat="1" ht="113.25" customHeight="1">
      <c r="A29" s="150"/>
      <c r="B29" s="151"/>
      <c r="C29" s="150"/>
      <c r="D29" s="151" t="s">
        <v>403</v>
      </c>
      <c r="E29" s="152" t="s">
        <v>293</v>
      </c>
      <c r="F29" s="23" t="s">
        <v>406</v>
      </c>
      <c r="G29" s="23" t="s">
        <v>383</v>
      </c>
      <c r="H29" s="23" t="s">
        <v>445</v>
      </c>
      <c r="I29" s="23" t="s">
        <v>384</v>
      </c>
      <c r="J29" s="23" t="s">
        <v>290</v>
      </c>
      <c r="K29" s="43">
        <v>3</v>
      </c>
      <c r="L29" s="4" t="s">
        <v>87</v>
      </c>
      <c r="M29" s="4" t="s">
        <v>179</v>
      </c>
    </row>
    <row r="30" spans="1:13" s="1" customFormat="1">
      <c r="A30" s="164"/>
      <c r="B30" s="147">
        <v>2.5</v>
      </c>
      <c r="C30" s="257" t="s">
        <v>372</v>
      </c>
      <c r="D30" s="258"/>
      <c r="E30" s="258"/>
      <c r="F30" s="258"/>
      <c r="G30" s="258"/>
      <c r="H30" s="258"/>
      <c r="I30" s="258"/>
      <c r="J30" s="259"/>
      <c r="K30" s="47">
        <f>K31*4*0.15*0.83333333</f>
        <v>1.4999999939999997</v>
      </c>
      <c r="L30" s="41"/>
      <c r="M30" s="41"/>
    </row>
    <row r="31" spans="1:13" s="2" customFormat="1" ht="69" customHeight="1">
      <c r="A31" s="150"/>
      <c r="B31" s="151"/>
      <c r="C31" s="150"/>
      <c r="D31" s="151" t="s">
        <v>403</v>
      </c>
      <c r="E31" s="152" t="s">
        <v>294</v>
      </c>
      <c r="F31" s="23" t="s">
        <v>406</v>
      </c>
      <c r="G31" s="23" t="s">
        <v>291</v>
      </c>
      <c r="H31" s="23" t="s">
        <v>14</v>
      </c>
      <c r="I31" s="23" t="s">
        <v>292</v>
      </c>
      <c r="J31" s="23" t="s">
        <v>240</v>
      </c>
      <c r="K31" s="43">
        <v>3</v>
      </c>
      <c r="L31" s="4" t="s">
        <v>180</v>
      </c>
      <c r="M31" s="4" t="s">
        <v>175</v>
      </c>
    </row>
  </sheetData>
  <customSheetViews>
    <customSheetView guid="{A6C775B4-2D7B-47C0-8BA7-F8D0B9E52BCD}" showPageBreaks="1" showRuler="0" topLeftCell="A11">
      <selection activeCell="H22" sqref="H22"/>
      <pageMargins left="0.75" right="0.75" top="1" bottom="1" header="0.5" footer="0.5"/>
      <pageSetup orientation="landscape" r:id="rId1"/>
      <headerFooter alignWithMargins="0"/>
    </customSheetView>
    <customSheetView guid="{CAAA166C-6610-45E6-B022-369891574490}" topLeftCell="D11">
      <selection activeCell="N12" sqref="N12"/>
      <pageMargins left="0.75" right="0.75" top="1" bottom="1" header="0.5" footer="0.5"/>
      <pageSetup orientation="landscape" r:id="rId2"/>
      <headerFooter alignWithMargins="0"/>
    </customSheetView>
  </customSheetViews>
  <mergeCells count="15">
    <mergeCell ref="C30:J30"/>
    <mergeCell ref="C6:J6"/>
    <mergeCell ref="D7:J7"/>
    <mergeCell ref="D9:J9"/>
    <mergeCell ref="D11:J11"/>
    <mergeCell ref="C15:J15"/>
    <mergeCell ref="D16:J16"/>
    <mergeCell ref="D18:J18"/>
    <mergeCell ref="D24:J24"/>
    <mergeCell ref="A3:E4"/>
    <mergeCell ref="F3:J3"/>
    <mergeCell ref="D14:E14"/>
    <mergeCell ref="B5:J5"/>
    <mergeCell ref="C13:J13"/>
    <mergeCell ref="C28:J28"/>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N77"/>
  <sheetViews>
    <sheetView workbookViewId="0">
      <selection activeCell="J23" sqref="J23"/>
    </sheetView>
  </sheetViews>
  <sheetFormatPr defaultRowHeight="15"/>
  <cols>
    <col min="1" max="1" width="8.140625" style="24" customWidth="1"/>
    <col min="2" max="2" width="17.140625" style="24" customWidth="1"/>
    <col min="3" max="3" width="18.140625" style="26" customWidth="1"/>
    <col min="4" max="4" width="43.85546875" style="24" customWidth="1"/>
    <col min="5" max="5" width="11.42578125" style="25" customWidth="1"/>
    <col min="6" max="6" width="12.85546875" style="25" customWidth="1"/>
    <col min="7" max="7" width="17.28515625" style="25" bestFit="1" customWidth="1"/>
    <col min="8" max="8" width="15.85546875" style="52" bestFit="1" customWidth="1"/>
    <col min="9" max="9" width="19.85546875" style="24" customWidth="1"/>
    <col min="10" max="10" width="19.42578125" style="24" customWidth="1"/>
    <col min="11" max="16384" width="9.140625" style="24"/>
  </cols>
  <sheetData>
    <row r="1" spans="1:14" s="69" customFormat="1" ht="19.5" customHeight="1">
      <c r="A1" s="106" t="s">
        <v>152</v>
      </c>
      <c r="B1" s="103"/>
      <c r="F1" s="70"/>
      <c r="G1" s="73"/>
      <c r="I1" s="71"/>
      <c r="J1" s="71"/>
      <c r="K1" s="67"/>
      <c r="L1" s="67"/>
      <c r="M1" s="71"/>
      <c r="N1" s="72"/>
    </row>
    <row r="2" spans="1:14" s="69" customFormat="1" ht="19.5" customHeight="1" thickBot="1">
      <c r="A2" s="106"/>
      <c r="B2" s="103"/>
      <c r="F2" s="70"/>
      <c r="G2" s="73"/>
      <c r="I2" s="71"/>
      <c r="J2" s="71"/>
      <c r="K2" s="67"/>
      <c r="L2" s="67"/>
      <c r="M2" s="71"/>
      <c r="N2" s="72"/>
    </row>
    <row r="3" spans="1:14" s="166" customFormat="1" ht="23.25" customHeight="1" thickBot="1">
      <c r="A3" s="93" t="s">
        <v>15</v>
      </c>
      <c r="B3" s="93" t="s">
        <v>151</v>
      </c>
      <c r="C3" s="270"/>
      <c r="D3" s="271"/>
      <c r="E3" s="58" t="s">
        <v>241</v>
      </c>
      <c r="F3" s="58" t="s">
        <v>448</v>
      </c>
      <c r="G3" s="58" t="s">
        <v>457</v>
      </c>
      <c r="H3" s="58" t="s">
        <v>451</v>
      </c>
      <c r="I3" s="58" t="s">
        <v>452</v>
      </c>
      <c r="J3" s="165" t="s">
        <v>453</v>
      </c>
    </row>
    <row r="4" spans="1:14">
      <c r="A4" s="167" t="s">
        <v>170</v>
      </c>
      <c r="B4" s="168"/>
      <c r="C4" s="168"/>
      <c r="D4" s="168"/>
      <c r="E4" s="169"/>
      <c r="F4" s="170">
        <f>F5+F8</f>
        <v>9.1765000000000008</v>
      </c>
      <c r="G4" s="171"/>
      <c r="H4" s="171"/>
      <c r="I4" s="171"/>
      <c r="J4" s="172"/>
    </row>
    <row r="5" spans="1:14" s="166" customFormat="1" ht="18" customHeight="1">
      <c r="A5" s="173"/>
      <c r="B5" s="174" t="s">
        <v>242</v>
      </c>
      <c r="C5" s="175"/>
      <c r="D5" s="175"/>
      <c r="E5" s="176"/>
      <c r="F5" s="177">
        <f>(F6+F7)*0.8333</f>
        <v>4.1665000000000001</v>
      </c>
      <c r="G5" s="178"/>
      <c r="H5" s="178"/>
      <c r="I5" s="178"/>
      <c r="J5" s="178"/>
    </row>
    <row r="6" spans="1:14" s="27" customFormat="1" ht="28.5" customHeight="1">
      <c r="A6" s="179"/>
      <c r="B6" s="179"/>
      <c r="C6" s="272" t="s">
        <v>243</v>
      </c>
      <c r="D6" s="273"/>
      <c r="E6" s="180">
        <v>0.5</v>
      </c>
      <c r="F6" s="180">
        <v>2</v>
      </c>
      <c r="G6" s="181"/>
      <c r="H6" s="181" t="s">
        <v>244</v>
      </c>
      <c r="I6" s="181" t="s">
        <v>245</v>
      </c>
      <c r="J6" s="181" t="s">
        <v>246</v>
      </c>
    </row>
    <row r="7" spans="1:14" ht="51" customHeight="1">
      <c r="A7" s="179"/>
      <c r="B7" s="179"/>
      <c r="C7" s="272" t="s">
        <v>247</v>
      </c>
      <c r="D7" s="273"/>
      <c r="E7" s="180">
        <v>0.5</v>
      </c>
      <c r="F7" s="182">
        <v>3</v>
      </c>
      <c r="G7" s="181"/>
      <c r="H7" s="181" t="s">
        <v>248</v>
      </c>
      <c r="I7" s="181" t="s">
        <v>249</v>
      </c>
      <c r="J7" s="181" t="s">
        <v>250</v>
      </c>
    </row>
    <row r="8" spans="1:14" ht="17.25" customHeight="1">
      <c r="A8" s="173"/>
      <c r="B8" s="174" t="s">
        <v>251</v>
      </c>
      <c r="C8" s="175"/>
      <c r="D8" s="175"/>
      <c r="E8" s="176"/>
      <c r="F8" s="177">
        <f>F9*1.67</f>
        <v>5.01</v>
      </c>
      <c r="G8" s="183"/>
      <c r="H8" s="183"/>
      <c r="I8" s="183"/>
      <c r="J8" s="183"/>
    </row>
    <row r="9" spans="1:14" ht="39" customHeight="1" thickBot="1">
      <c r="A9" s="184"/>
      <c r="B9" s="184"/>
      <c r="C9" s="274"/>
      <c r="D9" s="274"/>
      <c r="E9" s="185">
        <v>1</v>
      </c>
      <c r="F9" s="186">
        <v>3</v>
      </c>
      <c r="G9" s="187" t="s">
        <v>252</v>
      </c>
      <c r="H9" s="187" t="s">
        <v>253</v>
      </c>
      <c r="I9" s="187" t="s">
        <v>254</v>
      </c>
      <c r="J9" s="187" t="s">
        <v>255</v>
      </c>
    </row>
    <row r="10" spans="1:14" s="69" customFormat="1" ht="16.5" customHeight="1">
      <c r="A10" s="68"/>
      <c r="B10" s="68"/>
      <c r="F10" s="70"/>
      <c r="G10" s="73"/>
      <c r="I10" s="71"/>
      <c r="J10" s="71"/>
      <c r="K10" s="67"/>
      <c r="L10" s="67"/>
      <c r="M10" s="71"/>
      <c r="N10" s="72"/>
    </row>
    <row r="11" spans="1:14">
      <c r="A11" s="28"/>
      <c r="B11" s="98"/>
      <c r="C11" s="99"/>
      <c r="D11" s="98"/>
      <c r="E11" s="100"/>
      <c r="F11" s="100"/>
      <c r="G11" s="100"/>
    </row>
    <row r="12" spans="1:14" ht="30" customHeight="1">
      <c r="A12" s="28"/>
      <c r="B12" s="188" t="s">
        <v>279</v>
      </c>
      <c r="C12" s="269" t="s">
        <v>334</v>
      </c>
      <c r="D12" s="269"/>
      <c r="E12" s="269"/>
      <c r="F12" s="269"/>
      <c r="G12" s="269"/>
      <c r="H12" s="269"/>
      <c r="I12" s="269"/>
      <c r="J12" s="269"/>
    </row>
    <row r="13" spans="1:14" ht="32.25" customHeight="1">
      <c r="B13" s="188" t="s">
        <v>280</v>
      </c>
      <c r="C13" s="269" t="s">
        <v>337</v>
      </c>
      <c r="D13" s="269"/>
      <c r="E13" s="269"/>
      <c r="F13" s="269"/>
      <c r="G13" s="269"/>
      <c r="H13" s="269"/>
      <c r="I13" s="269"/>
      <c r="J13" s="269"/>
    </row>
    <row r="14" spans="1:14" ht="15.75">
      <c r="B14" s="94"/>
      <c r="C14" s="95"/>
      <c r="D14" s="95"/>
      <c r="E14" s="95"/>
      <c r="F14" s="95"/>
      <c r="G14" s="95"/>
    </row>
    <row r="15" spans="1:14" ht="15.75" thickBot="1"/>
    <row r="16" spans="1:14" s="26" customFormat="1" ht="26.25" thickBot="1">
      <c r="A16" s="189" t="s">
        <v>19</v>
      </c>
      <c r="B16" s="189" t="s">
        <v>256</v>
      </c>
      <c r="C16" s="189" t="s">
        <v>20</v>
      </c>
      <c r="D16" s="189" t="s">
        <v>257</v>
      </c>
      <c r="E16" s="189" t="s">
        <v>21</v>
      </c>
      <c r="F16" s="190" t="s">
        <v>276</v>
      </c>
      <c r="G16" s="190" t="s">
        <v>277</v>
      </c>
      <c r="H16" s="190" t="s">
        <v>258</v>
      </c>
    </row>
    <row r="17" spans="1:8" ht="15.75" thickBot="1">
      <c r="A17" s="59">
        <v>0</v>
      </c>
      <c r="B17" s="29" t="s">
        <v>22</v>
      </c>
      <c r="C17" s="29" t="s">
        <v>22</v>
      </c>
      <c r="D17" s="29" t="s">
        <v>23</v>
      </c>
      <c r="E17" s="30">
        <v>27470</v>
      </c>
      <c r="F17" s="194" t="s">
        <v>444</v>
      </c>
      <c r="G17" s="194" t="s">
        <v>156</v>
      </c>
      <c r="H17" s="195" t="s">
        <v>155</v>
      </c>
    </row>
    <row r="18" spans="1:8">
      <c r="A18" s="60">
        <v>1</v>
      </c>
      <c r="B18" s="31" t="s">
        <v>24</v>
      </c>
      <c r="C18" s="31" t="s">
        <v>24</v>
      </c>
      <c r="D18" s="31" t="s">
        <v>25</v>
      </c>
      <c r="E18" s="32">
        <v>1001</v>
      </c>
      <c r="F18" s="196" t="s">
        <v>444</v>
      </c>
      <c r="G18" s="196" t="s">
        <v>157</v>
      </c>
      <c r="H18" s="197" t="s">
        <v>155</v>
      </c>
    </row>
    <row r="19" spans="1:8" ht="15.75" thickBot="1">
      <c r="A19" s="61">
        <v>1</v>
      </c>
      <c r="B19" s="33" t="s">
        <v>24</v>
      </c>
      <c r="C19" s="33" t="s">
        <v>24</v>
      </c>
      <c r="D19" s="33" t="s">
        <v>26</v>
      </c>
      <c r="E19" s="34">
        <v>470</v>
      </c>
      <c r="F19" s="198" t="s">
        <v>444</v>
      </c>
      <c r="G19" s="198" t="s">
        <v>157</v>
      </c>
      <c r="H19" s="199" t="s">
        <v>155</v>
      </c>
    </row>
    <row r="20" spans="1:8">
      <c r="A20" s="60">
        <v>2</v>
      </c>
      <c r="B20" s="31" t="s">
        <v>27</v>
      </c>
      <c r="C20" s="31" t="s">
        <v>27</v>
      </c>
      <c r="D20" s="31" t="s">
        <v>28</v>
      </c>
      <c r="E20" s="32">
        <v>125</v>
      </c>
      <c r="F20" s="196"/>
      <c r="G20" s="196"/>
      <c r="H20" s="197"/>
    </row>
    <row r="21" spans="1:8">
      <c r="A21" s="62">
        <v>2</v>
      </c>
      <c r="B21" s="35" t="s">
        <v>27</v>
      </c>
      <c r="C21" s="35" t="s">
        <v>27</v>
      </c>
      <c r="D21" s="35" t="s">
        <v>29</v>
      </c>
      <c r="E21" s="36">
        <v>100</v>
      </c>
      <c r="F21" s="200"/>
      <c r="G21" s="200"/>
      <c r="H21" s="201"/>
    </row>
    <row r="22" spans="1:8">
      <c r="A22" s="62">
        <v>2</v>
      </c>
      <c r="B22" s="35" t="s">
        <v>27</v>
      </c>
      <c r="C22" s="35" t="s">
        <v>30</v>
      </c>
      <c r="D22" s="35" t="s">
        <v>31</v>
      </c>
      <c r="E22" s="36">
        <v>1158</v>
      </c>
      <c r="F22" s="200"/>
      <c r="G22" s="200"/>
      <c r="H22" s="201"/>
    </row>
    <row r="23" spans="1:8">
      <c r="A23" s="62">
        <v>2</v>
      </c>
      <c r="B23" s="35" t="s">
        <v>27</v>
      </c>
      <c r="C23" s="35" t="s">
        <v>30</v>
      </c>
      <c r="D23" s="35" t="s">
        <v>32</v>
      </c>
      <c r="E23" s="36">
        <v>295</v>
      </c>
      <c r="F23" s="200"/>
      <c r="G23" s="200"/>
      <c r="H23" s="201"/>
    </row>
    <row r="24" spans="1:8">
      <c r="A24" s="62">
        <v>2</v>
      </c>
      <c r="B24" s="35" t="s">
        <v>27</v>
      </c>
      <c r="C24" s="35" t="s">
        <v>30</v>
      </c>
      <c r="D24" s="35" t="s">
        <v>33</v>
      </c>
      <c r="E24" s="36">
        <v>2329</v>
      </c>
      <c r="F24" s="200" t="s">
        <v>444</v>
      </c>
      <c r="G24" s="200" t="s">
        <v>157</v>
      </c>
      <c r="H24" s="201" t="s">
        <v>155</v>
      </c>
    </row>
    <row r="25" spans="1:8">
      <c r="A25" s="62">
        <v>2</v>
      </c>
      <c r="B25" s="35" t="s">
        <v>27</v>
      </c>
      <c r="C25" s="35" t="s">
        <v>27</v>
      </c>
      <c r="D25" s="35" t="s">
        <v>34</v>
      </c>
      <c r="E25" s="36">
        <v>735</v>
      </c>
      <c r="F25" s="200"/>
      <c r="G25" s="200"/>
      <c r="H25" s="201"/>
    </row>
    <row r="26" spans="1:8" ht="15.75" thickBot="1">
      <c r="A26" s="61">
        <v>2</v>
      </c>
      <c r="B26" s="33" t="s">
        <v>27</v>
      </c>
      <c r="C26" s="33" t="s">
        <v>27</v>
      </c>
      <c r="D26" s="33" t="s">
        <v>35</v>
      </c>
      <c r="E26" s="34">
        <v>285</v>
      </c>
      <c r="F26" s="198"/>
      <c r="G26" s="198"/>
      <c r="H26" s="199"/>
    </row>
    <row r="27" spans="1:8">
      <c r="A27" s="60">
        <v>3</v>
      </c>
      <c r="B27" s="31" t="s">
        <v>37</v>
      </c>
      <c r="C27" s="31" t="s">
        <v>37</v>
      </c>
      <c r="D27" s="31" t="s">
        <v>36</v>
      </c>
      <c r="E27" s="32"/>
      <c r="F27" s="196"/>
      <c r="G27" s="196"/>
      <c r="H27" s="197"/>
    </row>
    <row r="28" spans="1:8">
      <c r="A28" s="60">
        <v>3</v>
      </c>
      <c r="B28" s="31" t="s">
        <v>37</v>
      </c>
      <c r="C28" s="31" t="s">
        <v>37</v>
      </c>
      <c r="D28" s="31" t="s">
        <v>38</v>
      </c>
      <c r="E28" s="32">
        <v>282</v>
      </c>
      <c r="F28" s="196"/>
      <c r="G28" s="196"/>
      <c r="H28" s="197"/>
    </row>
    <row r="29" spans="1:8">
      <c r="A29" s="62">
        <v>3</v>
      </c>
      <c r="B29" s="35" t="s">
        <v>37</v>
      </c>
      <c r="C29" s="35" t="s">
        <v>37</v>
      </c>
      <c r="D29" s="35" t="s">
        <v>39</v>
      </c>
      <c r="E29" s="36">
        <v>1559</v>
      </c>
      <c r="F29" s="200" t="s">
        <v>444</v>
      </c>
      <c r="G29" s="200" t="s">
        <v>157</v>
      </c>
      <c r="H29" s="201" t="s">
        <v>155</v>
      </c>
    </row>
    <row r="30" spans="1:8">
      <c r="A30" s="62">
        <v>3</v>
      </c>
      <c r="B30" s="35" t="s">
        <v>37</v>
      </c>
      <c r="C30" s="35" t="s">
        <v>40</v>
      </c>
      <c r="D30" s="35" t="s">
        <v>41</v>
      </c>
      <c r="E30" s="36">
        <v>7906</v>
      </c>
      <c r="F30" s="200" t="s">
        <v>444</v>
      </c>
      <c r="G30" s="200" t="s">
        <v>157</v>
      </c>
      <c r="H30" s="201" t="s">
        <v>155</v>
      </c>
    </row>
    <row r="31" spans="1:8">
      <c r="A31" s="62">
        <v>3</v>
      </c>
      <c r="B31" s="35" t="s">
        <v>37</v>
      </c>
      <c r="C31" s="35" t="s">
        <v>40</v>
      </c>
      <c r="D31" s="35" t="s">
        <v>158</v>
      </c>
      <c r="E31" s="36">
        <v>14211</v>
      </c>
      <c r="F31" s="200" t="s">
        <v>444</v>
      </c>
      <c r="G31" s="200" t="s">
        <v>156</v>
      </c>
      <c r="H31" s="201" t="s">
        <v>155</v>
      </c>
    </row>
    <row r="32" spans="1:8">
      <c r="A32" s="62">
        <v>3</v>
      </c>
      <c r="B32" s="35" t="s">
        <v>37</v>
      </c>
      <c r="C32" s="35" t="s">
        <v>40</v>
      </c>
      <c r="D32" s="35" t="s">
        <v>42</v>
      </c>
      <c r="E32" s="36">
        <v>2699</v>
      </c>
      <c r="F32" s="200" t="s">
        <v>444</v>
      </c>
      <c r="G32" s="200" t="s">
        <v>156</v>
      </c>
      <c r="H32" s="201" t="s">
        <v>155</v>
      </c>
    </row>
    <row r="33" spans="1:8">
      <c r="A33" s="62">
        <v>3</v>
      </c>
      <c r="B33" s="35" t="s">
        <v>37</v>
      </c>
      <c r="C33" s="35" t="s">
        <v>40</v>
      </c>
      <c r="D33" s="35" t="s">
        <v>43</v>
      </c>
      <c r="E33" s="36">
        <v>384</v>
      </c>
      <c r="F33" s="200" t="s">
        <v>444</v>
      </c>
      <c r="G33" s="200" t="s">
        <v>156</v>
      </c>
      <c r="H33" s="201" t="s">
        <v>155</v>
      </c>
    </row>
    <row r="34" spans="1:8">
      <c r="A34" s="62">
        <v>3</v>
      </c>
      <c r="B34" s="35" t="s">
        <v>37</v>
      </c>
      <c r="C34" s="35" t="s">
        <v>40</v>
      </c>
      <c r="D34" s="35" t="s">
        <v>44</v>
      </c>
      <c r="E34" s="36">
        <v>5086</v>
      </c>
      <c r="F34" s="200" t="s">
        <v>444</v>
      </c>
      <c r="G34" s="200" t="s">
        <v>156</v>
      </c>
      <c r="H34" s="201" t="s">
        <v>155</v>
      </c>
    </row>
    <row r="35" spans="1:8">
      <c r="A35" s="62">
        <v>3</v>
      </c>
      <c r="B35" s="35" t="s">
        <v>37</v>
      </c>
      <c r="C35" s="35" t="s">
        <v>40</v>
      </c>
      <c r="D35" s="35" t="s">
        <v>45</v>
      </c>
      <c r="E35" s="36">
        <v>10491</v>
      </c>
      <c r="F35" s="200" t="s">
        <v>444</v>
      </c>
      <c r="G35" s="200" t="s">
        <v>156</v>
      </c>
      <c r="H35" s="201" t="s">
        <v>155</v>
      </c>
    </row>
    <row r="36" spans="1:8">
      <c r="A36" s="62">
        <v>3</v>
      </c>
      <c r="B36" s="35" t="s">
        <v>37</v>
      </c>
      <c r="C36" s="35" t="s">
        <v>40</v>
      </c>
      <c r="D36" s="35" t="s">
        <v>46</v>
      </c>
      <c r="E36" s="36">
        <v>3969</v>
      </c>
      <c r="F36" s="200" t="s">
        <v>444</v>
      </c>
      <c r="G36" s="200" t="s">
        <v>156</v>
      </c>
      <c r="H36" s="201" t="s">
        <v>155</v>
      </c>
    </row>
    <row r="37" spans="1:8">
      <c r="A37" s="62">
        <v>3</v>
      </c>
      <c r="B37" s="35" t="s">
        <v>37</v>
      </c>
      <c r="C37" s="35" t="s">
        <v>40</v>
      </c>
      <c r="D37" s="35" t="s">
        <v>47</v>
      </c>
      <c r="E37" s="36">
        <v>2176</v>
      </c>
      <c r="F37" s="200" t="s">
        <v>444</v>
      </c>
      <c r="G37" s="200" t="s">
        <v>156</v>
      </c>
      <c r="H37" s="201" t="s">
        <v>155</v>
      </c>
    </row>
    <row r="38" spans="1:8">
      <c r="A38" s="62">
        <v>3</v>
      </c>
      <c r="B38" s="35" t="s">
        <v>37</v>
      </c>
      <c r="C38" s="35" t="s">
        <v>40</v>
      </c>
      <c r="D38" s="35" t="s">
        <v>108</v>
      </c>
      <c r="E38" s="36">
        <v>441</v>
      </c>
      <c r="F38" s="200" t="s">
        <v>444</v>
      </c>
      <c r="G38" s="200" t="s">
        <v>156</v>
      </c>
      <c r="H38" s="201" t="s">
        <v>155</v>
      </c>
    </row>
    <row r="39" spans="1:8" ht="15.75" thickBot="1">
      <c r="A39" s="61">
        <v>3</v>
      </c>
      <c r="B39" s="33" t="s">
        <v>37</v>
      </c>
      <c r="C39" s="33" t="s">
        <v>109</v>
      </c>
      <c r="D39" s="33" t="s">
        <v>110</v>
      </c>
      <c r="E39" s="34">
        <v>934</v>
      </c>
      <c r="F39" s="198" t="s">
        <v>444</v>
      </c>
      <c r="G39" s="198" t="s">
        <v>156</v>
      </c>
      <c r="H39" s="199" t="s">
        <v>155</v>
      </c>
    </row>
    <row r="40" spans="1:8">
      <c r="A40" s="60">
        <v>4</v>
      </c>
      <c r="B40" s="31" t="s">
        <v>111</v>
      </c>
      <c r="C40" s="31" t="s">
        <v>111</v>
      </c>
      <c r="D40" s="31" t="s">
        <v>112</v>
      </c>
      <c r="E40" s="32">
        <v>55059</v>
      </c>
      <c r="F40" s="196" t="s">
        <v>444</v>
      </c>
      <c r="G40" s="196" t="s">
        <v>418</v>
      </c>
      <c r="H40" s="197" t="s">
        <v>155</v>
      </c>
    </row>
    <row r="41" spans="1:8">
      <c r="A41" s="62">
        <v>4</v>
      </c>
      <c r="B41" s="35" t="s">
        <v>111</v>
      </c>
      <c r="C41" s="35" t="s">
        <v>111</v>
      </c>
      <c r="D41" s="35" t="s">
        <v>113</v>
      </c>
      <c r="E41" s="36">
        <v>20982</v>
      </c>
      <c r="F41" s="200"/>
      <c r="G41" s="200"/>
      <c r="H41" s="201"/>
    </row>
    <row r="42" spans="1:8">
      <c r="A42" s="62">
        <v>4</v>
      </c>
      <c r="B42" s="35" t="s">
        <v>111</v>
      </c>
      <c r="C42" s="35" t="s">
        <v>111</v>
      </c>
      <c r="D42" s="35" t="s">
        <v>114</v>
      </c>
      <c r="E42" s="36">
        <v>30853</v>
      </c>
      <c r="F42" s="200"/>
      <c r="G42" s="200"/>
      <c r="H42" s="201"/>
    </row>
    <row r="43" spans="1:8" ht="15.75" thickBot="1">
      <c r="A43" s="61">
        <v>4</v>
      </c>
      <c r="B43" s="33" t="s">
        <v>111</v>
      </c>
      <c r="C43" s="33" t="s">
        <v>111</v>
      </c>
      <c r="D43" s="33" t="s">
        <v>115</v>
      </c>
      <c r="E43" s="34">
        <v>294</v>
      </c>
      <c r="F43" s="198"/>
      <c r="G43" s="198"/>
      <c r="H43" s="199"/>
    </row>
    <row r="44" spans="1:8">
      <c r="A44" s="60">
        <v>5</v>
      </c>
      <c r="B44" s="31" t="s">
        <v>116</v>
      </c>
      <c r="C44" s="31" t="s">
        <v>117</v>
      </c>
      <c r="D44" s="31" t="s">
        <v>118</v>
      </c>
      <c r="E44" s="32">
        <v>219643</v>
      </c>
      <c r="F44" s="196"/>
      <c r="G44" s="196"/>
      <c r="H44" s="197"/>
    </row>
    <row r="45" spans="1:8">
      <c r="A45" s="62">
        <v>5</v>
      </c>
      <c r="B45" s="35" t="s">
        <v>116</v>
      </c>
      <c r="C45" s="35" t="s">
        <v>117</v>
      </c>
      <c r="D45" s="35" t="s">
        <v>119</v>
      </c>
      <c r="E45" s="36">
        <v>499</v>
      </c>
      <c r="F45" s="200"/>
      <c r="G45" s="200"/>
      <c r="H45" s="201"/>
    </row>
    <row r="46" spans="1:8">
      <c r="A46" s="62">
        <v>5</v>
      </c>
      <c r="B46" s="35" t="s">
        <v>116</v>
      </c>
      <c r="C46" s="35" t="s">
        <v>117</v>
      </c>
      <c r="D46" s="35" t="s">
        <v>120</v>
      </c>
      <c r="E46" s="36">
        <v>312</v>
      </c>
      <c r="F46" s="200"/>
      <c r="G46" s="200"/>
      <c r="H46" s="201"/>
    </row>
    <row r="47" spans="1:8">
      <c r="A47" s="62">
        <v>5</v>
      </c>
      <c r="B47" s="35" t="s">
        <v>116</v>
      </c>
      <c r="C47" s="35" t="s">
        <v>117</v>
      </c>
      <c r="D47" s="35" t="s">
        <v>121</v>
      </c>
      <c r="E47" s="36">
        <v>1921</v>
      </c>
      <c r="F47" s="200"/>
      <c r="G47" s="200"/>
      <c r="H47" s="201"/>
    </row>
    <row r="48" spans="1:8">
      <c r="A48" s="62">
        <v>5</v>
      </c>
      <c r="B48" s="35" t="s">
        <v>116</v>
      </c>
      <c r="C48" s="35" t="s">
        <v>117</v>
      </c>
      <c r="D48" s="35" t="s">
        <v>122</v>
      </c>
      <c r="E48" s="36">
        <v>3153</v>
      </c>
      <c r="F48" s="200"/>
      <c r="G48" s="200"/>
      <c r="H48" s="201"/>
    </row>
    <row r="49" spans="1:8">
      <c r="A49" s="62">
        <v>5</v>
      </c>
      <c r="B49" s="35" t="s">
        <v>116</v>
      </c>
      <c r="C49" s="35" t="s">
        <v>123</v>
      </c>
      <c r="D49" s="35" t="s">
        <v>124</v>
      </c>
      <c r="E49" s="36">
        <v>29212</v>
      </c>
      <c r="F49" s="200"/>
      <c r="G49" s="200"/>
      <c r="H49" s="201"/>
    </row>
    <row r="50" spans="1:8">
      <c r="A50" s="62">
        <v>5</v>
      </c>
      <c r="B50" s="35" t="s">
        <v>116</v>
      </c>
      <c r="C50" s="35" t="s">
        <v>123</v>
      </c>
      <c r="D50" s="35" t="s">
        <v>125</v>
      </c>
      <c r="E50" s="36">
        <v>81799</v>
      </c>
      <c r="F50" s="200"/>
      <c r="G50" s="200"/>
      <c r="H50" s="201"/>
    </row>
    <row r="51" spans="1:8">
      <c r="A51" s="62">
        <v>5</v>
      </c>
      <c r="B51" s="35" t="s">
        <v>116</v>
      </c>
      <c r="C51" s="35" t="s">
        <v>123</v>
      </c>
      <c r="D51" s="35" t="s">
        <v>126</v>
      </c>
      <c r="E51" s="36">
        <v>18146</v>
      </c>
      <c r="F51" s="200"/>
      <c r="G51" s="200"/>
      <c r="H51" s="201"/>
    </row>
    <row r="52" spans="1:8">
      <c r="A52" s="62">
        <v>5</v>
      </c>
      <c r="B52" s="35" t="s">
        <v>116</v>
      </c>
      <c r="C52" s="35" t="s">
        <v>123</v>
      </c>
      <c r="D52" s="35" t="s">
        <v>127</v>
      </c>
      <c r="E52" s="36">
        <v>1034</v>
      </c>
      <c r="F52" s="200"/>
      <c r="G52" s="200"/>
      <c r="H52" s="201"/>
    </row>
    <row r="53" spans="1:8">
      <c r="A53" s="62">
        <v>5</v>
      </c>
      <c r="B53" s="35" t="s">
        <v>116</v>
      </c>
      <c r="C53" s="35" t="s">
        <v>123</v>
      </c>
      <c r="D53" s="35" t="s">
        <v>128</v>
      </c>
      <c r="E53" s="36">
        <v>2331</v>
      </c>
      <c r="F53" s="200"/>
      <c r="G53" s="200"/>
      <c r="H53" s="201"/>
    </row>
    <row r="54" spans="1:8">
      <c r="A54" s="62">
        <v>5</v>
      </c>
      <c r="B54" s="35" t="s">
        <v>116</v>
      </c>
      <c r="C54" s="35" t="s">
        <v>123</v>
      </c>
      <c r="D54" s="35" t="s">
        <v>129</v>
      </c>
      <c r="E54" s="36">
        <v>180180</v>
      </c>
      <c r="F54" s="200"/>
      <c r="G54" s="200"/>
      <c r="H54" s="201"/>
    </row>
    <row r="55" spans="1:8">
      <c r="A55" s="62">
        <v>5</v>
      </c>
      <c r="B55" s="35" t="s">
        <v>116</v>
      </c>
      <c r="C55" s="35" t="s">
        <v>123</v>
      </c>
      <c r="D55" s="35" t="s">
        <v>130</v>
      </c>
      <c r="E55" s="36">
        <v>178</v>
      </c>
      <c r="F55" s="200"/>
      <c r="G55" s="200"/>
      <c r="H55" s="201"/>
    </row>
    <row r="56" spans="1:8" ht="15.75" thickBot="1">
      <c r="A56" s="61">
        <v>5</v>
      </c>
      <c r="B56" s="33" t="s">
        <v>116</v>
      </c>
      <c r="C56" s="33" t="s">
        <v>123</v>
      </c>
      <c r="D56" s="33" t="s">
        <v>159</v>
      </c>
      <c r="E56" s="34">
        <v>4665</v>
      </c>
      <c r="F56" s="198"/>
      <c r="G56" s="198"/>
      <c r="H56" s="199"/>
    </row>
    <row r="57" spans="1:8">
      <c r="A57" s="60">
        <v>6</v>
      </c>
      <c r="B57" s="31" t="s">
        <v>131</v>
      </c>
      <c r="C57" s="31" t="s">
        <v>131</v>
      </c>
      <c r="D57" s="31" t="s">
        <v>132</v>
      </c>
      <c r="E57" s="32">
        <v>303</v>
      </c>
      <c r="F57" s="196"/>
      <c r="G57" s="196"/>
      <c r="H57" s="197"/>
    </row>
    <row r="58" spans="1:8">
      <c r="A58" s="62">
        <v>6</v>
      </c>
      <c r="B58" s="35" t="s">
        <v>131</v>
      </c>
      <c r="C58" s="35" t="s">
        <v>131</v>
      </c>
      <c r="D58" s="35" t="s">
        <v>133</v>
      </c>
      <c r="E58" s="36">
        <v>26459</v>
      </c>
      <c r="F58" s="200" t="s">
        <v>444</v>
      </c>
      <c r="G58" s="200" t="s">
        <v>417</v>
      </c>
      <c r="H58" s="201" t="s">
        <v>155</v>
      </c>
    </row>
    <row r="59" spans="1:8">
      <c r="A59" s="62">
        <v>6</v>
      </c>
      <c r="B59" s="35" t="s">
        <v>131</v>
      </c>
      <c r="C59" s="35" t="s">
        <v>131</v>
      </c>
      <c r="D59" s="35" t="s">
        <v>134</v>
      </c>
      <c r="E59" s="36">
        <v>15661</v>
      </c>
      <c r="F59" s="200"/>
      <c r="G59" s="200"/>
      <c r="H59" s="201"/>
    </row>
    <row r="60" spans="1:8">
      <c r="A60" s="62">
        <v>6</v>
      </c>
      <c r="B60" s="35" t="s">
        <v>131</v>
      </c>
      <c r="C60" s="35" t="s">
        <v>131</v>
      </c>
      <c r="D60" s="35" t="s">
        <v>135</v>
      </c>
      <c r="E60" s="36">
        <v>3697</v>
      </c>
      <c r="F60" s="200" t="s">
        <v>444</v>
      </c>
      <c r="G60" s="200" t="s">
        <v>157</v>
      </c>
      <c r="H60" s="201" t="s">
        <v>155</v>
      </c>
    </row>
    <row r="61" spans="1:8">
      <c r="A61" s="62">
        <v>6</v>
      </c>
      <c r="B61" s="35" t="s">
        <v>131</v>
      </c>
      <c r="C61" s="35" t="s">
        <v>136</v>
      </c>
      <c r="D61" s="35" t="s">
        <v>137</v>
      </c>
      <c r="E61" s="36">
        <v>542</v>
      </c>
      <c r="F61" s="200"/>
      <c r="G61" s="200"/>
      <c r="H61" s="201"/>
    </row>
    <row r="62" spans="1:8">
      <c r="A62" s="62">
        <v>6</v>
      </c>
      <c r="B62" s="35" t="s">
        <v>131</v>
      </c>
      <c r="C62" s="35" t="s">
        <v>136</v>
      </c>
      <c r="D62" s="35" t="s">
        <v>138</v>
      </c>
      <c r="E62" s="36">
        <v>4716</v>
      </c>
      <c r="F62" s="200"/>
      <c r="G62" s="200"/>
      <c r="H62" s="201"/>
    </row>
    <row r="63" spans="1:8">
      <c r="A63" s="62">
        <v>6</v>
      </c>
      <c r="B63" s="35" t="s">
        <v>131</v>
      </c>
      <c r="C63" s="35" t="s">
        <v>136</v>
      </c>
      <c r="D63" s="35" t="s">
        <v>139</v>
      </c>
      <c r="E63" s="36">
        <v>162</v>
      </c>
      <c r="F63" s="200"/>
      <c r="G63" s="200"/>
      <c r="H63" s="201"/>
    </row>
    <row r="64" spans="1:8" ht="15.75" thickBot="1">
      <c r="A64" s="61">
        <v>6</v>
      </c>
      <c r="B64" s="33" t="s">
        <v>131</v>
      </c>
      <c r="C64" s="33" t="s">
        <v>136</v>
      </c>
      <c r="D64" s="33" t="s">
        <v>140</v>
      </c>
      <c r="E64" s="34">
        <v>5768</v>
      </c>
      <c r="F64" s="198"/>
      <c r="G64" s="198"/>
      <c r="H64" s="199"/>
    </row>
    <row r="65" spans="1:8">
      <c r="A65" s="60">
        <v>100</v>
      </c>
      <c r="B65" s="31" t="s">
        <v>141</v>
      </c>
      <c r="C65" s="31" t="s">
        <v>141</v>
      </c>
      <c r="D65" s="31" t="s">
        <v>142</v>
      </c>
      <c r="E65" s="32">
        <v>121892</v>
      </c>
      <c r="F65" s="200" t="s">
        <v>444</v>
      </c>
      <c r="G65" s="200" t="s">
        <v>157</v>
      </c>
      <c r="H65" s="201" t="s">
        <v>155</v>
      </c>
    </row>
    <row r="66" spans="1:8" ht="15.75" thickBot="1">
      <c r="A66" s="61">
        <v>100</v>
      </c>
      <c r="B66" s="33" t="s">
        <v>141</v>
      </c>
      <c r="C66" s="33" t="s">
        <v>141</v>
      </c>
      <c r="D66" s="33" t="s">
        <v>143</v>
      </c>
      <c r="E66" s="34">
        <v>338220</v>
      </c>
      <c r="F66" s="198" t="s">
        <v>444</v>
      </c>
      <c r="G66" s="198" t="s">
        <v>157</v>
      </c>
      <c r="H66" s="199" t="s">
        <v>155</v>
      </c>
    </row>
    <row r="67" spans="1:8">
      <c r="B67" s="26"/>
      <c r="C67" s="24"/>
      <c r="D67" s="25"/>
    </row>
    <row r="69" spans="1:8" ht="21.75" customHeight="1">
      <c r="A69" s="275" t="s">
        <v>259</v>
      </c>
      <c r="B69" s="275"/>
      <c r="C69" s="275"/>
      <c r="D69" s="275"/>
      <c r="E69" s="275"/>
      <c r="F69" s="275"/>
      <c r="G69" s="275"/>
      <c r="H69" s="275"/>
    </row>
    <row r="70" spans="1:8">
      <c r="A70" s="191"/>
      <c r="B70" s="192"/>
      <c r="C70" s="191"/>
      <c r="D70" s="193"/>
      <c r="E70" s="193"/>
      <c r="F70" s="193"/>
      <c r="G70" s="193"/>
      <c r="H70" s="191"/>
    </row>
    <row r="71" spans="1:8">
      <c r="A71" s="191" t="s">
        <v>260</v>
      </c>
      <c r="B71" s="192"/>
      <c r="C71" s="191"/>
      <c r="D71" s="193"/>
      <c r="E71" s="193"/>
      <c r="F71" s="193"/>
      <c r="G71" s="193"/>
      <c r="H71" s="191"/>
    </row>
    <row r="72" spans="1:8">
      <c r="A72" s="276" t="s">
        <v>261</v>
      </c>
      <c r="B72" s="276"/>
      <c r="C72" s="276"/>
      <c r="D72" s="276"/>
      <c r="E72" s="276"/>
      <c r="F72" s="276"/>
      <c r="G72" s="276"/>
      <c r="H72" s="276"/>
    </row>
    <row r="73" spans="1:8" s="26" customFormat="1" ht="16.5" customHeight="1">
      <c r="A73" s="275" t="s">
        <v>262</v>
      </c>
      <c r="B73" s="275"/>
      <c r="C73" s="275"/>
      <c r="D73" s="275"/>
      <c r="E73" s="275"/>
      <c r="F73" s="275"/>
      <c r="G73" s="275"/>
      <c r="H73" s="275"/>
    </row>
    <row r="74" spans="1:8" s="26" customFormat="1">
      <c r="A74" s="275" t="s">
        <v>263</v>
      </c>
      <c r="B74" s="275"/>
      <c r="C74" s="275"/>
      <c r="D74" s="275"/>
      <c r="E74" s="275"/>
      <c r="F74" s="275"/>
      <c r="G74" s="275"/>
      <c r="H74" s="275"/>
    </row>
    <row r="75" spans="1:8" s="26" customFormat="1">
      <c r="A75" s="275" t="s">
        <v>264</v>
      </c>
      <c r="B75" s="275"/>
      <c r="C75" s="275"/>
      <c r="D75" s="275"/>
      <c r="E75" s="275"/>
      <c r="F75" s="275"/>
      <c r="G75" s="275"/>
      <c r="H75" s="275"/>
    </row>
    <row r="76" spans="1:8" s="26" customFormat="1">
      <c r="A76" s="275" t="s">
        <v>265</v>
      </c>
      <c r="B76" s="275"/>
      <c r="C76" s="275"/>
      <c r="D76" s="275"/>
      <c r="E76" s="275"/>
      <c r="F76" s="275"/>
      <c r="G76" s="275"/>
      <c r="H76" s="275"/>
    </row>
    <row r="77" spans="1:8" s="26" customFormat="1">
      <c r="A77" s="275" t="s">
        <v>266</v>
      </c>
      <c r="B77" s="275"/>
      <c r="C77" s="275"/>
      <c r="D77" s="275"/>
      <c r="E77" s="275"/>
      <c r="F77" s="275"/>
      <c r="G77" s="275"/>
      <c r="H77" s="275"/>
    </row>
  </sheetData>
  <customSheetViews>
    <customSheetView guid="{A6C775B4-2D7B-47C0-8BA7-F8D0B9E52BCD}" showRuler="0">
      <selection activeCell="X27" sqref="X27"/>
      <pageMargins left="0.75" right="0.75" top="1" bottom="1" header="0.5" footer="0.5"/>
      <headerFooter alignWithMargins="0"/>
    </customSheetView>
    <customSheetView guid="{CAAA166C-6610-45E6-B022-369891574490}">
      <selection activeCell="F23" sqref="F23"/>
      <pageMargins left="0.75" right="0.75" top="1" bottom="1" header="0.5" footer="0.5"/>
      <headerFooter alignWithMargins="0"/>
    </customSheetView>
  </customSheetViews>
  <mergeCells count="13">
    <mergeCell ref="A75:H75"/>
    <mergeCell ref="A76:H76"/>
    <mergeCell ref="A77:H77"/>
    <mergeCell ref="A69:H69"/>
    <mergeCell ref="A72:H72"/>
    <mergeCell ref="A73:H73"/>
    <mergeCell ref="A74:H74"/>
    <mergeCell ref="C12:J12"/>
    <mergeCell ref="C13:J13"/>
    <mergeCell ref="C3:D3"/>
    <mergeCell ref="C6:D6"/>
    <mergeCell ref="C7:D7"/>
    <mergeCell ref="C9:D9"/>
  </mergeCells>
  <phoneticPr fontId="4" type="noConversion"/>
  <pageMargins left="0.75" right="0.75" top="1" bottom="1" header="0.5" footer="0.5"/>
  <pageSetup scale="62"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topLeftCell="A2" zoomScale="75" workbookViewId="0">
      <selection activeCell="L69" sqref="L69"/>
    </sheetView>
  </sheetViews>
  <sheetFormatPr defaultRowHeight="12.75"/>
  <sheetData/>
  <phoneticPr fontId="16"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30"/>
  <sheetViews>
    <sheetView workbookViewId="0">
      <selection activeCell="A32" sqref="A32"/>
    </sheetView>
  </sheetViews>
  <sheetFormatPr defaultRowHeight="15"/>
  <cols>
    <col min="1" max="1" width="188" style="209" customWidth="1"/>
    <col min="2" max="2" width="21.85546875" style="204" customWidth="1"/>
    <col min="3" max="16384" width="9.140625" style="204"/>
  </cols>
  <sheetData>
    <row r="1" spans="1:2">
      <c r="A1" s="106" t="s">
        <v>152</v>
      </c>
    </row>
    <row r="2" spans="1:2">
      <c r="A2" s="106"/>
    </row>
    <row r="3" spans="1:2">
      <c r="A3" s="209" t="s">
        <v>65</v>
      </c>
    </row>
    <row r="4" spans="1:2" ht="15.75">
      <c r="A4" s="209" t="s">
        <v>88</v>
      </c>
      <c r="B4" s="203"/>
    </row>
    <row r="5" spans="1:2">
      <c r="A5" s="209" t="s">
        <v>335</v>
      </c>
    </row>
    <row r="6" spans="1:2">
      <c r="A6" s="205" t="s">
        <v>89</v>
      </c>
    </row>
    <row r="7" spans="1:2" ht="15.75">
      <c r="A7" s="209" t="s">
        <v>90</v>
      </c>
      <c r="B7" s="203"/>
    </row>
    <row r="8" spans="1:2">
      <c r="A8" s="209" t="s">
        <v>91</v>
      </c>
    </row>
    <row r="9" spans="1:2">
      <c r="A9" s="209" t="s">
        <v>99</v>
      </c>
    </row>
    <row r="10" spans="1:2" ht="15.75">
      <c r="A10" s="209" t="s">
        <v>55</v>
      </c>
      <c r="B10" s="203"/>
    </row>
    <row r="11" spans="1:2" ht="15.75">
      <c r="A11" s="209" t="s">
        <v>92</v>
      </c>
      <c r="B11" s="206"/>
    </row>
    <row r="12" spans="1:2" ht="15.75">
      <c r="A12" s="209" t="s">
        <v>100</v>
      </c>
      <c r="B12" s="206"/>
    </row>
    <row r="13" spans="1:2" ht="15.75">
      <c r="A13" s="209" t="s">
        <v>101</v>
      </c>
      <c r="B13" s="206"/>
    </row>
    <row r="14" spans="1:2">
      <c r="A14" s="209" t="s">
        <v>93</v>
      </c>
    </row>
    <row r="15" spans="1:2" ht="15.75">
      <c r="A15" s="209" t="s">
        <v>56</v>
      </c>
      <c r="B15" s="203"/>
    </row>
    <row r="16" spans="1:2" ht="15.75">
      <c r="A16" s="209" t="s">
        <v>57</v>
      </c>
      <c r="B16" s="203"/>
    </row>
    <row r="17" spans="1:2" ht="15.75">
      <c r="A17" s="209" t="s">
        <v>58</v>
      </c>
      <c r="B17" s="203"/>
    </row>
    <row r="18" spans="1:2">
      <c r="A18" s="209" t="s">
        <v>59</v>
      </c>
    </row>
    <row r="19" spans="1:2">
      <c r="A19" s="209" t="s">
        <v>53</v>
      </c>
    </row>
    <row r="20" spans="1:2" ht="15.75">
      <c r="A20" s="210" t="s">
        <v>60</v>
      </c>
      <c r="B20" s="203"/>
    </row>
    <row r="21" spans="1:2" ht="15.75">
      <c r="A21" s="209" t="s">
        <v>336</v>
      </c>
      <c r="B21" s="206"/>
    </row>
    <row r="22" spans="1:2">
      <c r="A22" s="209" t="s">
        <v>54</v>
      </c>
    </row>
    <row r="23" spans="1:2" ht="15.75">
      <c r="A23" s="211" t="s">
        <v>61</v>
      </c>
      <c r="B23" s="206"/>
    </row>
    <row r="24" spans="1:2" ht="15.75">
      <c r="A24" s="209" t="s">
        <v>62</v>
      </c>
      <c r="B24" s="203"/>
    </row>
    <row r="25" spans="1:2" ht="15.75">
      <c r="A25" s="205" t="s">
        <v>63</v>
      </c>
      <c r="B25" s="203"/>
    </row>
    <row r="26" spans="1:2" ht="15.75">
      <c r="A26" s="209" t="s">
        <v>64</v>
      </c>
      <c r="B26" s="206"/>
    </row>
    <row r="27" spans="1:2" s="207" customFormat="1">
      <c r="A27" s="209" t="s">
        <v>107</v>
      </c>
    </row>
    <row r="28" spans="1:2" s="207" customFormat="1" ht="20.25" customHeight="1">
      <c r="A28" s="209" t="s">
        <v>94</v>
      </c>
    </row>
    <row r="29" spans="1:2" ht="15.75">
      <c r="A29" s="212" t="s">
        <v>95</v>
      </c>
      <c r="B29" s="203"/>
    </row>
    <row r="30" spans="1:2">
      <c r="A30" s="208" t="s">
        <v>96</v>
      </c>
    </row>
  </sheetData>
  <phoneticPr fontId="16" type="noConversion"/>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2011-09-28T21:59:32Z</cp:lastPrinted>
  <dcterms:created xsi:type="dcterms:W3CDTF">2010-06-08T21:46:09Z</dcterms:created>
  <dcterms:modified xsi:type="dcterms:W3CDTF">2012-08-02T19:44:44Z</dcterms:modified>
</cp:coreProperties>
</file>