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5" yWindow="255" windowWidth="15480" windowHeight="11640"/>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1'!$A$3:$M$46</definedName>
    <definedName name="_xlnm.Print_Area" localSheetId="2">'Class 2'!$A$3:$M$31</definedName>
    <definedName name="_xlnm.Print_Area" localSheetId="0">'Summary score'!$A$1:$G$24</definedName>
    <definedName name="_xlnm.Print_Titles" localSheetId="1">'Class 1'!$3:$4</definedName>
    <definedName name="_xlnm.Print_Titles" localSheetId="2">'Class 2'!$3:$4</definedName>
    <definedName name="_xlnm.Print_Titles" localSheetId="3">'Class 3'!$16:$16</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Patricia - Personal View" guid="{CAAA166C-6610-45E6-B022-369891574490}" mergeInterval="0" personalView="1" maximized="1" xWindow="1" yWindow="1" windowWidth="1377" windowHeight="451" activeSheetId="2"/>
    <customWorkbookView name="john - Personal View" guid="{A6C775B4-2D7B-47C0-8BA7-F8D0B9E52BCD}" mergeInterval="0" personalView="1" maximized="1" windowWidth="1338" windowHeight="614" activeSheetId="2"/>
  </customWorkbookViews>
</workbook>
</file>

<file path=xl/calcChain.xml><?xml version="1.0" encoding="utf-8"?>
<calcChain xmlns="http://schemas.openxmlformats.org/spreadsheetml/2006/main">
  <c r="F8" i="3"/>
  <c r="F23" i="4" s="1"/>
  <c r="F5" i="3"/>
  <c r="F22" i="4" s="1"/>
  <c r="F4" i="3"/>
  <c r="F21" i="4" s="1"/>
  <c r="G21" s="1"/>
  <c r="K30" i="2"/>
  <c r="K28"/>
  <c r="K13"/>
  <c r="K6"/>
  <c r="K7" i="1"/>
  <c r="K11"/>
  <c r="K16"/>
  <c r="K6" s="1"/>
  <c r="K19"/>
  <c r="K21"/>
  <c r="K23"/>
  <c r="K26"/>
  <c r="K28"/>
  <c r="K30"/>
  <c r="K25" s="1"/>
  <c r="F11" i="4" s="1"/>
  <c r="K32" i="1"/>
  <c r="K34"/>
  <c r="K37"/>
  <c r="K39"/>
  <c r="K36" s="1"/>
  <c r="F12" i="4" s="1"/>
  <c r="K41" i="1"/>
  <c r="K43"/>
  <c r="K45"/>
  <c r="F19" i="4"/>
  <c r="F18"/>
  <c r="K16" i="2"/>
  <c r="K15" s="1"/>
  <c r="K18"/>
  <c r="K24"/>
  <c r="F16" i="4"/>
  <c r="F15"/>
  <c r="K5" i="2" l="1"/>
  <c r="F14" i="4" s="1"/>
  <c r="G14" s="1"/>
  <c r="F17"/>
  <c r="K5" i="1"/>
  <c r="F9" i="4" s="1"/>
  <c r="G9" s="1"/>
  <c r="B5" s="1"/>
  <c r="F10"/>
</calcChain>
</file>

<file path=xl/sharedStrings.xml><?xml version="1.0" encoding="utf-8"?>
<sst xmlns="http://schemas.openxmlformats.org/spreadsheetml/2006/main" count="945" uniqueCount="469">
  <si>
    <t>Forms dense stands or monocultures (1).  Old stems take several years to degrade and can form a layer impenetrable to light (1,2).  May alter water temperature and light penetration where it adds a new structural layer to invaded system.</t>
  </si>
  <si>
    <t>Forms dense stands or monocultures (1); however, low root density and easily-fragmented roots promote soil erosion during flooding events in riparian areas infested with perennial pepperweed (2).</t>
  </si>
  <si>
    <t>Alters soil properties and processes to favor its own growth and survival (1).  Alters soil salinity, acting as a 'salt pump' to remove salts deep in soil profile and deposit them on soil surface.  Builds dense organic layer on soil surface that alters carbon/nitrogen ratio (2,3,4,5).</t>
  </si>
  <si>
    <t>Alters soil salinity; may act as 'salt pump' as it removes salts deep in soil profile and deposits them on soil surface (1,2,3,4).</t>
  </si>
  <si>
    <t>Populations spread clonally along leading edge of infestation, at a rate of 3-6 ft (1-2 m) per year.  Reported spread rate in one location was 44% to 129% over two years (approx. doubling in fewer than 10 years).  Seedlings rarely found in the field (1).</t>
  </si>
  <si>
    <t>Low invasive potential (e.g., requires disturbance [trails, overgrazing, grading] to establish in wildlands).</t>
  </si>
  <si>
    <t>(1) Cal-IPC 2003.</t>
  </si>
  <si>
    <t>(1) Cal-IPC 2003; (2) DiTomaso and Healy 2007.</t>
  </si>
  <si>
    <t>(1) Cal-IPC 2003; (2) Hickman 1993.</t>
  </si>
  <si>
    <t>Greatly changes water flow (e.g., changes or divert flow during flood events; significantly changes flow capacity; modifies flow patterns; large stands of large plants.</t>
  </si>
  <si>
    <t>(1) Renz 2000; (2) Cal-IPC 2003.</t>
  </si>
  <si>
    <t>Review date</t>
  </si>
  <si>
    <t>Final ranking and score (0 to 10):</t>
  </si>
  <si>
    <t>1.0  Ecological Impacts</t>
  </si>
  <si>
    <t>Reviewers: Jason Giessow, Patricia Gordon-Reedy</t>
  </si>
  <si>
    <t>Reviewer comments are designated with an (R) under citations.</t>
  </si>
  <si>
    <t>Lepidium latifolium</t>
  </si>
  <si>
    <t>Perennial  pepperweed</t>
  </si>
  <si>
    <t>November 2011</t>
  </si>
  <si>
    <r>
      <t>Lepidium latifolium</t>
    </r>
    <r>
      <rPr>
        <b/>
        <sz val="12"/>
        <rFont val="Arial"/>
        <family val="2"/>
      </rPr>
      <t xml:space="preserve"> (perennial pepperweed)</t>
    </r>
  </si>
  <si>
    <r>
      <t xml:space="preserve">Blank, R.R. and J.A. Young.  1997.  </t>
    </r>
    <r>
      <rPr>
        <i/>
        <sz val="12"/>
        <rFont val="Arial"/>
        <family val="2"/>
      </rPr>
      <t>Lepidium latifolum</t>
    </r>
    <r>
      <rPr>
        <sz val="12"/>
        <rFont val="Arial"/>
        <family val="2"/>
      </rPr>
      <t xml:space="preserve">:  influences on soil properties, rate of spread, and competitive stature.  Pages 69-80 </t>
    </r>
    <r>
      <rPr>
        <i/>
        <sz val="12"/>
        <rFont val="Arial"/>
        <family val="2"/>
      </rPr>
      <t>in</t>
    </r>
    <r>
      <rPr>
        <sz val="12"/>
        <rFont val="Arial"/>
        <family val="2"/>
      </rPr>
      <t xml:space="preserve"> Brock, J.H., M. Wade, P. Pysek, and D. Green, eds., Plant Invasions:  studies from North America and Europe.  Backhuys Publishers, Leiden, The Netherlands.</t>
    </r>
  </si>
  <si>
    <r>
      <t xml:space="preserve">DiTomaso, J.M. and E.A. Healy.  2007.  Pages 511-515 </t>
    </r>
    <r>
      <rPr>
        <i/>
        <sz val="12"/>
        <rFont val="Arial"/>
        <family val="2"/>
      </rPr>
      <t>in</t>
    </r>
    <r>
      <rPr>
        <sz val="12"/>
        <rFont val="Arial"/>
        <family val="2"/>
      </rPr>
      <t xml:space="preserve"> Weeds of California and other western states.  Volume 1:  Aizoaceae-Fabaceae.  University of California, Agriculture and Natural Resources publication 3488, Oakland, CA.  1805 pp.</t>
    </r>
  </si>
  <si>
    <t>Subclass</t>
  </si>
  <si>
    <t>Subclass weight</t>
  </si>
  <si>
    <t>Weight</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</si>
  <si>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</si>
  <si>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</si>
  <si>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Minor change to fire intensity (e.g., low increase in fuel load [0% to 5%]).</t>
  </si>
  <si>
    <t>Greatly changes sediment transport (e.g., traps sediment and/or changes geomorphology of system [channel forms] ).</t>
  </si>
  <si>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</si>
  <si>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Significant contribution or direct impact to infrastructure leading to 'emergency actions' that damage fauna (e.g., typically contributes to flood and fire impacts [emergency clearing, fire lines]; plant biomass must be significant). Re-occurring impacts are placed here.</t>
  </si>
  <si>
    <r>
      <t>Kreuger, J. and R. Sheley.  1996.  Perennial pepperweed (</t>
    </r>
    <r>
      <rPr>
        <i/>
        <sz val="12"/>
        <rFont val="Arial"/>
        <family val="2"/>
      </rPr>
      <t>Lepidium latifolium</t>
    </r>
    <r>
      <rPr>
        <sz val="12"/>
        <rFont val="Arial"/>
        <family val="2"/>
      </rPr>
      <t>).  Montana State University Extension Service, MONTGUIDE MT9906.  Reprinted 2004.  http://www.montana.edu/wwwpb/pubs/mt9906.html.</t>
    </r>
  </si>
  <si>
    <r>
      <t xml:space="preserve">Leininger, S. and T.C. Foin.  2006.  Water, salt, and pepper: </t>
    </r>
    <r>
      <rPr>
        <i/>
        <sz val="12"/>
        <rFont val="Arial"/>
        <family val="2"/>
      </rPr>
      <t xml:space="preserve"> Lepidium latifolium</t>
    </r>
    <r>
      <rPr>
        <sz val="12"/>
        <rFont val="Arial"/>
        <family val="2"/>
      </rPr>
      <t xml:space="preserve"> invasion potential along a salinity and moisture gradient.  Cal-IPC Symposium, Rohnert Park, CA, California Invasive Plant Council.</t>
    </r>
  </si>
  <si>
    <r>
      <t xml:space="preserve">Leininger, S.P. and T.C. Foin.  2009.  </t>
    </r>
    <r>
      <rPr>
        <i/>
        <sz val="12"/>
        <rFont val="Arial"/>
        <family val="2"/>
      </rPr>
      <t>Lepidium latifolium</t>
    </r>
    <r>
      <rPr>
        <sz val="12"/>
        <rFont val="Arial"/>
        <family val="2"/>
      </rPr>
      <t xml:space="preserve"> reproductive potential and seed dispersal along salinity and moisture gradients.  Biological Invasions 11:2351-2365.</t>
    </r>
  </si>
  <si>
    <r>
      <t>Miller, G.K., J.A. Young, and R.A. Evans.  1986.  Germination of seeds of perennial pepperweed (</t>
    </r>
    <r>
      <rPr>
        <i/>
        <sz val="12"/>
        <rFont val="Arial"/>
        <family val="2"/>
      </rPr>
      <t>Lepidium latifolium</t>
    </r>
    <r>
      <rPr>
        <sz val="12"/>
        <rFont val="Arial"/>
        <family val="2"/>
      </rPr>
      <t>).  Weed Science 34(2):252-255.</t>
    </r>
  </si>
  <si>
    <r>
      <t xml:space="preserve">Renz, M.J.  2000.  Element stewardship abstract for </t>
    </r>
    <r>
      <rPr>
        <i/>
        <sz val="12"/>
        <rFont val="Arial"/>
        <family val="2"/>
      </rPr>
      <t>Lepidium latifolium</t>
    </r>
    <r>
      <rPr>
        <sz val="12"/>
        <rFont val="Arial"/>
        <family val="2"/>
      </rPr>
      <t xml:space="preserve"> L. perennial pepperweed, tall whitetop.  The Nature Conservancy, Arlington, Virginia.  http://tncweeds.ucdavis.edu/esadocs/lepilati.html.</t>
    </r>
  </si>
  <si>
    <r>
      <t xml:space="preserve">Rice, B.M. and J. Randall, compilers.  2003.  Weed report: </t>
    </r>
    <r>
      <rPr>
        <i/>
        <sz val="12"/>
        <rFont val="Arial"/>
        <family val="2"/>
      </rPr>
      <t xml:space="preserve"> Lepidium latifolium</t>
    </r>
    <r>
      <rPr>
        <sz val="12"/>
        <rFont val="Arial"/>
        <family val="2"/>
      </rPr>
      <t xml:space="preserve">--white-top; perennial pepperweed.  </t>
    </r>
    <r>
      <rPr>
        <i/>
        <sz val="12"/>
        <rFont val="Arial"/>
        <family val="2"/>
      </rPr>
      <t>In</t>
    </r>
    <r>
      <rPr>
        <sz val="12"/>
        <rFont val="Arial"/>
        <family val="2"/>
      </rPr>
      <t xml:space="preserve"> Wildland weeds management and research: 1998-99 weed survey. Davis, CA: The Nature Conservancy, Wildland Invasive Species Program. 3 p. On file with: U.S. Department of Agriculture, Forest Service, Rocky Mountain Research Station, Fire Sciences Laboratory, Missoula, MT.</t>
    </r>
  </si>
  <si>
    <r>
      <t xml:space="preserve">California Invasive Plant Council (Cal-IPC).  2003.  Plant assessment form:  </t>
    </r>
    <r>
      <rPr>
        <i/>
        <sz val="12"/>
        <rFont val="Arial"/>
        <family val="2"/>
      </rPr>
      <t>Lepidium latifolium</t>
    </r>
    <r>
      <rPr>
        <sz val="12"/>
        <rFont val="Arial"/>
        <family val="2"/>
      </rPr>
      <t>.  http://www.cal-ipc.org/ip/inventory/PAF/Lepidium%20latifolium.pdf</t>
    </r>
  </si>
  <si>
    <t>Noticeable/measurable increases in response to altered disturbance regimes and/or changes in hydrology/nutrient availability.</t>
  </si>
  <si>
    <t>Seeds typically viable for 9+ years (long life).</t>
  </si>
  <si>
    <t>Carpinelli, M.F., C.S. Schauer, D.W. Bohnert, S.P. Hardegree, S.J. Falck, and T.J. Svejcar.  2005.  Effect of ruminal incubation on perennial pepperweed germination.  Rangeland Ecology and Management 58(6):632-636.</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</si>
  <si>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</si>
  <si>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</si>
  <si>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</si>
  <si>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</si>
  <si>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</si>
  <si>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</si>
  <si>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</si>
  <si>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</si>
  <si>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</si>
  <si>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Asexual Reproduction (40% Weight)</t>
  </si>
  <si>
    <t>Very dense monotypic stands once established.</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</si>
  <si>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</si>
  <si>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</si>
  <si>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</si>
  <si>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</si>
  <si>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</si>
  <si>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</si>
  <si>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</si>
  <si>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</si>
  <si>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</si>
  <si>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</si>
  <si>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</si>
  <si>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</si>
  <si>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CDFA</t>
  </si>
  <si>
    <t>Moderate to dense</t>
  </si>
  <si>
    <t>62400 Southern Sycamore-Alder Riparian Woodland</t>
  </si>
  <si>
    <t>37830 Ceanothus crassifolius Chaparral</t>
  </si>
  <si>
    <t>Trace to moderate</t>
  </si>
  <si>
    <t>63300 Southern Riparian Scrub</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</si>
  <si>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</si>
  <si>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</si>
  <si>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</si>
  <si>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</si>
  <si>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</si>
  <si>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</si>
  <si>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</si>
  <si>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</si>
  <si>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</si>
  <si>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</si>
  <si>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</si>
  <si>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</si>
  <si>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</si>
  <si>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</si>
  <si>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</si>
  <si>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</si>
  <si>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</si>
  <si>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</si>
  <si>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</si>
  <si>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</si>
  <si>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</si>
  <si>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</si>
  <si>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</si>
  <si>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</si>
  <si>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</si>
  <si>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</si>
  <si>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</si>
  <si>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</si>
  <si>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</si>
  <si>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</si>
  <si>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</si>
  <si>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</si>
  <si>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</si>
  <si>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</si>
  <si>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</si>
  <si>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</si>
  <si>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</si>
  <si>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</si>
  <si>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</si>
  <si>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</si>
  <si>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</si>
  <si>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</si>
  <si>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</si>
  <si>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</si>
  <si>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</si>
  <si>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</si>
  <si>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</si>
  <si>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</si>
  <si>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</si>
  <si>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</si>
  <si>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</si>
  <si>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</si>
  <si>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</si>
  <si>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</si>
  <si>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</si>
  <si>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</si>
  <si>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</si>
  <si>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</si>
  <si>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</si>
  <si>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</si>
  <si>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</si>
  <si>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</si>
  <si>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</si>
  <si>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</si>
  <si>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</si>
  <si>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</si>
  <si>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</si>
  <si>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</si>
  <si>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</si>
  <si>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</si>
  <si>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</si>
  <si>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</si>
  <si>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</si>
  <si>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</si>
  <si>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</si>
  <si>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</si>
  <si>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</si>
  <si>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</si>
  <si>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</si>
  <si>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</si>
  <si>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</si>
  <si>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</si>
  <si>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</si>
  <si>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</si>
  <si>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</si>
  <si>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</si>
  <si>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</si>
  <si>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</si>
  <si>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</si>
  <si>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</si>
  <si>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</si>
  <si>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</si>
  <si>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</si>
  <si>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</si>
  <si>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</si>
  <si>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</si>
  <si>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(1) Howald 2000; (2) WSNWCB no date; (3) DiTomaso and Healy 2007; (R) Giessow 2011.</t>
  </si>
  <si>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</si>
  <si>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</si>
  <si>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</si>
  <si>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</si>
  <si>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</si>
  <si>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</si>
  <si>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</si>
  <si>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</si>
  <si>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</si>
  <si>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</si>
  <si>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</si>
  <si>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</si>
  <si>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</si>
  <si>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</si>
  <si>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</si>
  <si>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</si>
  <si>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</si>
  <si>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</si>
  <si>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</si>
  <si>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</si>
  <si>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</si>
  <si>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</si>
  <si>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</si>
  <si>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</si>
  <si>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</si>
  <si>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</si>
  <si>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</si>
  <si>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</si>
  <si>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</si>
  <si>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</si>
  <si>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</si>
  <si>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</si>
  <si>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</si>
  <si>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</si>
  <si>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</si>
  <si>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</si>
  <si>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</si>
  <si>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</si>
  <si>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</si>
  <si>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</si>
  <si>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</si>
  <si>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</si>
  <si>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</si>
  <si>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</si>
  <si>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</si>
  <si>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</si>
  <si>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</si>
  <si>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</si>
  <si>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</si>
  <si>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</si>
  <si>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</si>
  <si>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</si>
  <si>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</si>
  <si>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</si>
  <si>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</si>
  <si>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</si>
  <si>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</si>
  <si>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</si>
  <si>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</si>
  <si>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</si>
  <si>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</si>
  <si>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</si>
  <si>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</si>
  <si>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</si>
  <si>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</si>
  <si>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</si>
  <si>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</si>
  <si>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</si>
  <si>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</si>
  <si>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</si>
  <si>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</si>
  <si>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</si>
  <si>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</si>
  <si>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</si>
  <si>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</si>
  <si>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</si>
  <si>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</si>
  <si>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</si>
  <si>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</si>
  <si>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</si>
  <si>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</si>
  <si>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</si>
  <si>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</si>
  <si>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</si>
  <si>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</si>
  <si>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</si>
  <si>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</si>
  <si>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</si>
  <si>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</si>
  <si>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</si>
  <si>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</si>
  <si>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</si>
  <si>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</si>
  <si>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</si>
  <si>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</si>
  <si>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</si>
  <si>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</si>
  <si>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</si>
  <si>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</si>
  <si>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</si>
  <si>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</si>
  <si>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</si>
  <si>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</si>
  <si>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</si>
  <si>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</si>
  <si>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</si>
  <si>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</si>
  <si>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</si>
  <si>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</si>
  <si>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</si>
  <si>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</si>
  <si>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</si>
  <si>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</si>
  <si>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</si>
  <si>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</si>
  <si>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</si>
  <si>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</si>
  <si>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</si>
  <si>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</si>
  <si>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</si>
  <si>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</si>
  <si>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</si>
  <si>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</si>
  <si>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</si>
  <si>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</si>
  <si>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</si>
  <si>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Herbaceous perennial (1); forms dense stands or monocultures, and produces persistent litter; however, occurs primarily in wetlands, roadsides, and irrigated pastures (2). Quickly regenerates from roots and root crowns following removal of top growth; likely to reestablish following fire (3). Resprouts aggressively after fire as observed in San Dieguito River 2007 where it and Arundo were the first plants to re-establish cover (R).</t>
  </si>
  <si>
    <t>Moderate contribution to impacts to infrastructure leading to 'emergency actions' that damage to flora and vegetation communities (e.g., a component of flood and fire impacts, but not the dominant agent). Infrequent impacts are placed here.</t>
  </si>
  <si>
    <r>
      <t>Highly competitive; often forms dense stands or monocultures that displace native vegetation, particularly understory species (1).  Interferes with regeneration of riparian tree species (2).  In San Diego County, outcompetes and displaces native plants in riparian and freshwater marsh habitat (e.g., San Pasqual Valley, Rancho La Costa Habitat Conservation Area) (3,4).  In Carlsbad, growing with other sensitive species: San Diego marsh elder (</t>
    </r>
    <r>
      <rPr>
        <i/>
        <sz val="9"/>
        <rFont val="Times New Roman"/>
        <family val="1"/>
      </rPr>
      <t>Iva hayesiana</t>
    </r>
    <r>
      <rPr>
        <sz val="9"/>
        <rFont val="Times New Roman"/>
        <family val="1"/>
      </rPr>
      <t>) and southwestern spiny rush (</t>
    </r>
    <r>
      <rPr>
        <i/>
        <sz val="9"/>
        <rFont val="Times New Roman"/>
        <family val="1"/>
      </rPr>
      <t>Juncus acutus</t>
    </r>
    <r>
      <rPr>
        <sz val="9"/>
        <rFont val="Times New Roman"/>
        <family val="1"/>
      </rPr>
      <t xml:space="preserve"> ssp.</t>
    </r>
    <r>
      <rPr>
        <i/>
        <sz val="9"/>
        <rFont val="Times New Roman"/>
        <family val="1"/>
      </rPr>
      <t xml:space="preserve"> leopoldii</t>
    </r>
    <r>
      <rPr>
        <sz val="9"/>
        <rFont val="Times New Roman"/>
        <family val="1"/>
      </rPr>
      <t>), and would likely displace those species if it were not being controlled (4).</t>
    </r>
  </si>
  <si>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</si>
  <si>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</si>
  <si>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</si>
  <si>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</si>
  <si>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</si>
  <si>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</si>
  <si>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</si>
  <si>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</si>
  <si>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</si>
  <si>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</si>
  <si>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</si>
  <si>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</si>
  <si>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</si>
  <si>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</si>
  <si>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</si>
  <si>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Class</t>
  </si>
  <si>
    <t>Class weight</t>
  </si>
  <si>
    <t>2.0  Invasiveness</t>
  </si>
  <si>
    <t>2.2  Rate of Spread: How will it do (is it doing) in new areas?</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</si>
  <si>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</si>
  <si>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</si>
  <si>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</si>
  <si>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</si>
  <si>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</si>
  <si>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</si>
  <si>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</si>
  <si>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</si>
  <si>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</si>
  <si>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</si>
  <si>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</si>
  <si>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</si>
  <si>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</si>
  <si>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</si>
  <si>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</si>
  <si>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</si>
  <si>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</si>
  <si>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</si>
  <si>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</si>
  <si>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</si>
  <si>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</si>
  <si>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</si>
  <si>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</si>
  <si>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13200 Freshwater: Non-Vegetated</t>
  </si>
  <si>
    <t>61320 Southern Arroyo Willow Riparian Forest</t>
  </si>
  <si>
    <t>61330 Southern Cottonwood-willow Riparian Forest</t>
  </si>
  <si>
    <t>61310 Southern Coast Live Oak Riparian Forest</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</si>
  <si>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</si>
  <si>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</si>
  <si>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</si>
  <si>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</si>
  <si>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</si>
  <si>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</si>
  <si>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</si>
  <si>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</si>
  <si>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</si>
  <si>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</si>
  <si>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</si>
  <si>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</si>
  <si>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</si>
  <si>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</si>
  <si>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</si>
  <si>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</si>
  <si>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</si>
  <si>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</si>
  <si>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</si>
  <si>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</si>
  <si>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</si>
  <si>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</si>
  <si>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</si>
  <si>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</si>
  <si>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</si>
  <si>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</si>
  <si>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</si>
  <si>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</si>
  <si>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</si>
  <si>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</si>
  <si>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</si>
  <si>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</si>
  <si>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</si>
  <si>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</si>
  <si>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</si>
  <si>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</si>
  <si>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</si>
  <si>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</si>
  <si>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</si>
  <si>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2.3.3.</t>
  </si>
  <si>
    <t>2.3  Reproductive Potential</t>
  </si>
  <si>
    <t>2.4  Human Caused Dispersal</t>
  </si>
  <si>
    <t>2.5  Long Distance Dispersal</t>
  </si>
  <si>
    <t>Weighted Score</t>
  </si>
  <si>
    <t>Present?</t>
  </si>
  <si>
    <t>Abundance?</t>
  </si>
  <si>
    <t>Species name</t>
  </si>
  <si>
    <t>Common name</t>
  </si>
  <si>
    <t>Distribution:</t>
  </si>
  <si>
    <t>Abundance:</t>
  </si>
  <si>
    <t>(1) Renz 2002.</t>
  </si>
  <si>
    <t>Washington State Noxious Weed Control Board (WSNWCB).  No date.  http://www.nwcb.wa.gov/weed_info/pepperweedwf.html.</t>
  </si>
  <si>
    <t>Yes (1).</t>
  </si>
  <si>
    <t>(1)  Blank and Young 1997; (2) WSNWCB no date; (3) Young et al. 1995; (4) Howald 2000.</t>
  </si>
  <si>
    <t>(1) DiTomaso and Healy 2007; (2) Renz 2000.</t>
  </si>
  <si>
    <t>Unknown (1); however, the potential for hybridization exists.  There are 15 closely related California natives and 4 related non-natives (2).</t>
  </si>
  <si>
    <t>Yes (1); roots vigorously creeping (2).</t>
  </si>
  <si>
    <t>(1) Hickman 1993; (2) DiTomaso and Healy 2007.</t>
  </si>
  <si>
    <t>Herbaceous perennial (1); forms dense stands or monocultures; above-ground parts typically die in late fall and winter; dead stems can persist for several years (2).</t>
  </si>
  <si>
    <t>Yes (1).  Rhizome fragments sprout (2,3,4,5).</t>
  </si>
  <si>
    <t>(1) Howald 2000; (2) DiTomaso and Healy 2007.</t>
  </si>
  <si>
    <t>(1)  Blank and Young 2002; (2) Blank and Young 1997; (3) WSNWCB no date; (4) Young et al. 1995; (5) Howald 2000.</t>
  </si>
  <si>
    <t>(1) Hickman 1993; (2) DiTomaso and Healy 2007; (3) Zouhar 2004.</t>
  </si>
  <si>
    <t>(1) Hickman 1993; (2) DiTomaso and Healy 2007; (3) Zouhar 2004; (4) D'Antonio 2000.</t>
  </si>
  <si>
    <t>(1) Howald 2000; (2) Renz 2000.</t>
  </si>
  <si>
    <t>Yes (1,2).</t>
  </si>
  <si>
    <t>Seeds lack a hard coat and do not seem capable of surviving long periods in the soil (1); seed not viable for 3 or more years (2).</t>
  </si>
  <si>
    <t>Grazed by livestock; however, ingestion by cattle increases seed germination (1).</t>
  </si>
  <si>
    <t>(1) Carpinelli et al. 2005.</t>
  </si>
  <si>
    <t>Outcompetes grasses that provide food for waterfowl (1).  Reduces cover and food availability for birds; accumulation of semi-woody stems negatively impacts nesting habitat for wildlife (2).</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</si>
  <si>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</si>
  <si>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</si>
  <si>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</si>
  <si>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</si>
  <si>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</si>
  <si>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r>
      <t xml:space="preserve">Blank, R., R.G. Qualls, and J.A. Young.  2002.  </t>
    </r>
    <r>
      <rPr>
        <i/>
        <sz val="12"/>
        <rFont val="Arial"/>
        <family val="2"/>
      </rPr>
      <t>Lepidium latifolium</t>
    </r>
    <r>
      <rPr>
        <sz val="12"/>
        <rFont val="Arial"/>
        <family val="2"/>
      </rPr>
      <t>:  plant nutrient competition-soil interactions.  Biology and Fertility of Soils 35:458-464.</t>
    </r>
  </si>
  <si>
    <r>
      <t>Blank, R.R. and J.A. Young.  2002.  Influence of the exotic invasive crucifer,</t>
    </r>
    <r>
      <rPr>
        <i/>
        <sz val="12"/>
        <rFont val="Arial"/>
        <family val="2"/>
      </rPr>
      <t xml:space="preserve"> Lepidium latifolium</t>
    </r>
    <r>
      <rPr>
        <sz val="12"/>
        <rFont val="Arial"/>
        <family val="2"/>
      </rPr>
      <t>, on soil properties and elemental cycling.  Soil Science 167(12):821-829.</t>
    </r>
  </si>
  <si>
    <r>
      <t>D'Antonio, C.M.  2000.  Fire, plant Invasions, and global changes.  Pages 65-93</t>
    </r>
    <r>
      <rPr>
        <i/>
        <sz val="12"/>
        <rFont val="Arial"/>
        <family val="2"/>
      </rPr>
      <t xml:space="preserve"> in</t>
    </r>
    <r>
      <rPr>
        <sz val="12"/>
        <rFont val="Arial"/>
        <family val="2"/>
      </rPr>
      <t xml:space="preserve"> Mooney, H.A. and R.J. Hobbs, eds.  Invasive species in a changing world.  Washington D.C., Island Press. </t>
    </r>
  </si>
  <si>
    <t>Hickman, J.C., ed.  1993. The Jepson manual, higher plants of California.  University of California Press. Berkeley, CA.  1400 pp.</t>
  </si>
  <si>
    <r>
      <t xml:space="preserve">Howald, A.  2000.  </t>
    </r>
    <r>
      <rPr>
        <i/>
        <sz val="12"/>
        <rFont val="Arial"/>
        <family val="2"/>
      </rPr>
      <t>Lepidium latifolium</t>
    </r>
    <r>
      <rPr>
        <sz val="12"/>
        <rFont val="Arial"/>
        <family val="2"/>
      </rPr>
      <t xml:space="preserve"> L.  Pages 222-227 </t>
    </r>
    <r>
      <rPr>
        <i/>
        <sz val="12"/>
        <rFont val="Arial"/>
        <family val="2"/>
      </rPr>
      <t>in</t>
    </r>
    <r>
      <rPr>
        <sz val="12"/>
        <rFont val="Arial"/>
        <family val="2"/>
      </rPr>
      <t xml:space="preserve"> Bossard, C.C., J.M. Randall, M.C. Hoshovsky, eds.  Invasive plants of California's wildlands.  University of California Press, Berkeley, CA.  360 pp.</t>
    </r>
  </si>
  <si>
    <r>
      <t>Spautz, H.S. and N. Nur.  2004.  Impacts of non-native perennial pepperweed (</t>
    </r>
    <r>
      <rPr>
        <i/>
        <sz val="12"/>
        <rFont val="Arial"/>
        <family val="2"/>
      </rPr>
      <t>Lepidium latifolium</t>
    </r>
    <r>
      <rPr>
        <sz val="12"/>
        <rFont val="Arial"/>
        <family val="2"/>
      </rPr>
      <t xml:space="preserve"> L.) on abundance, distribution and reproductive success of San Francisco Bay tidal marsh birds.  PRBO report, p. 1-90.</t>
    </r>
  </si>
  <si>
    <r>
      <t>Young, J.A., D.E. Palmquist, R.S. Blank, and C.E. Turner.  1995.  Ecology and control of perennial pepperweed (</t>
    </r>
    <r>
      <rPr>
        <i/>
        <sz val="12"/>
        <rFont val="Arial"/>
        <family val="2"/>
      </rPr>
      <t>Lepidium latifolium</t>
    </r>
    <r>
      <rPr>
        <sz val="12"/>
        <rFont val="Arial"/>
        <family val="2"/>
      </rPr>
      <t xml:space="preserve"> L.).  CalEPPC 1995 Symposium Proceedings.  4 pp.</t>
    </r>
  </si>
  <si>
    <r>
      <t xml:space="preserve">Zouhar, K.  2004.  </t>
    </r>
    <r>
      <rPr>
        <i/>
        <sz val="12"/>
        <rFont val="Arial"/>
        <family val="2"/>
      </rPr>
      <t>Lepidium latifolium</t>
    </r>
    <r>
      <rPr>
        <sz val="12"/>
        <rFont val="Arial"/>
        <family val="2"/>
      </rPr>
      <t xml:space="preserve">. </t>
    </r>
    <r>
      <rPr>
        <i/>
        <sz val="12"/>
        <rFont val="Arial"/>
        <family val="2"/>
      </rPr>
      <t>In</t>
    </r>
    <r>
      <rPr>
        <sz val="12"/>
        <rFont val="Arial"/>
        <family val="2"/>
      </rPr>
      <t xml:space="preserve"> Fire Effects Information System, [Online]. U.S. Department of Agriculture, Forest Service, Rocky Mountain Research Station, Fire Sciences Laboratory (Producer).  Available: http://www.fs.fed.us/database/feis/ [2010, November 29].</t>
    </r>
  </si>
  <si>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</si>
  <si>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</si>
  <si>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t>(1) Hickman 1993; (2) DiTomaso and Healy 2007; (3) Zouhar 2004; (R) Giessow 2011.</t>
  </si>
  <si>
    <t>Giessow, J.  2011.  Biologist, Dendra, Inc.  Reviewer, SANDAG Invasive Species project.</t>
  </si>
  <si>
    <t>Roots do not bind soil well, resulting in erosion of river, stream, or ditch banks (1,2). Dense stands likely impact flows, modifying channel forms and sediment movement (R).</t>
  </si>
  <si>
    <t>(1) DiTomaso and Healy 2007; (2) Renz 2000; (R) Giessow 2011.</t>
  </si>
  <si>
    <t>(1) DiTomaso and Healy 2007; (R) Giessow 2011.</t>
  </si>
  <si>
    <t>Forms dense stands or monocultures in wetlands, roadsides, and irrigated pastures (1).  Clearing for flood control, infrastructure repair, or near powerlines may impact abiotic function (R).</t>
  </si>
  <si>
    <t>Forms dense stands that displace native wildlife (1).  Poses threat to habitat of endangered salt marsh harvest mouse, California clapper rail, and California black rail (2).  In addition, least Bell's vireo, southwestern willow flycatcher, and arroyo toad are impacted by this species (R).</t>
  </si>
  <si>
    <t>(1) DiTomaso and Healy 2007; (2) Howald 2000; (R) Giessow 2011.</t>
  </si>
  <si>
    <t>Forms dense stands or monocultures in wetlands, roadsides, and irrigated pastures (1).  Clearing for flood control, infrastructure repair, or near powerlines may impact fauna directly or habitat for fauna (R).</t>
  </si>
  <si>
    <t>Forms dense stands or monocultures in wetlands, roadsides, and irrigated pastures (1).  Clearing for flood control, infrastructure repair, or near powerlines may impact flora and vegetation communities (R).</t>
  </si>
  <si>
    <t>Most frequently found in areas with some natural or anthropogenic disturbance, such as riparian areas, marshes, estuaries, wetlands, floodplains, irrigated channels, and irrigated pastures (1,2).  Proliferates along roadsides, alfalfa fields, rangelands (1,3).  Within region prefers saturated areas above dams such as Lake Hodges; also abundant above Prado dam (R).</t>
  </si>
  <si>
    <t>(1) Howald 2000; (2) DiTomaso and Healy 2007; (3) Renz 2002; (R) Giessow 2011.</t>
  </si>
  <si>
    <t>Changes in hydrology (i.e., water release timing) have facilitated invasion in some riparian systems (1).  Competitiveness may be enhanced by ability of roots to reach a nutrient niche in deep soil layers that may not be available to native plants (2); nutrient depletion may eventually limit above-ground biomass, although this has not yet been observed in the field.  Dams create optimal habitat (R).</t>
  </si>
  <si>
    <t>(1) Rice and Randall 2003; (2) Blank and Young 1997; (3) Blank et al. 2002; (R) Giessow 2011.</t>
  </si>
  <si>
    <t>Reaches reproductive maturity in 2 years or less (1). Root fragments form new plants (R).</t>
  </si>
  <si>
    <t>(1) Howald 2000; (R) Giessow 2011.</t>
  </si>
  <si>
    <t>(1) Cal-IPC 2003; (2) Howald 2000; (3) Kreuger and Sheley 1996; (4) Renz 2002; (5) DiTomaso and Healy 2007.</t>
  </si>
  <si>
    <t>Collected for dried flower arrangements.  Seed or plant fragments may be a contaminant of rice straw bales used in erosion control or moved on agricultural/earthmoving equipment or soil (1,2).  Seeds can also cling to tires, shoes, and animals (3). Root fragments spread by heavy equipment and flood control mowing pulls up and spreads plant material (R).  Mowing occurs on Santa Margarita River (Riverside, Murrietta) and San Luis Rey River (Oceanside) (R).</t>
  </si>
  <si>
    <t>Seeds have no special adaptations for long-range dispersal; can be transported by wind, water, soil movement, and possibly, waterfowl.  Pieces of rhizome can float and be moved by water and soil movement (1,2).</t>
  </si>
  <si>
    <t>Occurs in wetlands, typically riparian areas but also found in estuary systems. Found on most watersheds in riparian vegetation, prefers open areas but may be found within other vegetation stands. Spreads rapidly following natural and anthropogenic disturbance.  If present, will persist once established. Thrives in areas with artificially raised/persistent water table (such as above dammed areas at Lake Hodges).</t>
  </si>
  <si>
    <t>Burrascano, C.  2011.  Personal observation:  invasive species questionnaire.</t>
  </si>
  <si>
    <t>Highly competitive; forms dense stands or monocultures that exclude other plants, including native species (1).  By altering salinity, this species favors halophytes over others, resulting in shifts in plant composition and diversity.  Old stems can form a dense litter layer that is impenetrable to light; thus, affecting the emergence of annuals (2).   Has altered vegetation composition in riparian and freshwater marsh in San Pasqual Valley (3).</t>
  </si>
  <si>
    <t>(1) DiTomaso and Healy 2007; (2) Renz 2000; (3) Burrascano pers. obs. 2011.</t>
  </si>
  <si>
    <t>(1) DiTomaso and Healy 2007; (2) Young et al. 1995; (3) Burrascano pers. obs. 2011; (4) Vinje pers. obs. 2011.</t>
  </si>
  <si>
    <t>Highly competitive; often forms dense stands or monocultures that displace native vegetation (1).  Interferes with regeneration of riparian tree species (2); produces significant amounts of litter which reduces light availability and prevents emergence of annuals (3).  Dense stands obstruct mammal movement (e.g. San Dieguito watershed, Santa Margarita River watershed) (4).</t>
  </si>
  <si>
    <t>(1) DiTomaso and Healy 2007; (2) Young et al. 1995; (3) Renz 2000; (4) McConnell pers. obs. 2011.</t>
  </si>
  <si>
    <t>McConnell, P.  2011.  Biologist, Center for Natural Lands Management.  Personal observation:  invasive species questionnaire.</t>
  </si>
  <si>
    <t>Vinje, J.  2011.  Biologist, Center for Natural Lands Management.  Personal observation:  invasive species questionnaire.</t>
  </si>
  <si>
    <r>
      <t>Maximum Score</t>
    </r>
    <r>
      <rPr>
        <b/>
        <vertAlign val="superscript"/>
        <sz val="12"/>
        <color indexed="8"/>
        <rFont val="Arial"/>
        <family val="2"/>
      </rPr>
      <t>3</t>
    </r>
  </si>
  <si>
    <t>(1) Howald 2000; (2) Kreuger and Sheley 1996.</t>
  </si>
  <si>
    <r>
      <t xml:space="preserve">May be a positive association between </t>
    </r>
    <r>
      <rPr>
        <i/>
        <sz val="9"/>
        <rFont val="Times New Roman"/>
        <family val="1"/>
      </rPr>
      <t>Lepidium</t>
    </r>
    <r>
      <rPr>
        <sz val="9"/>
        <rFont val="Times New Roman"/>
        <family val="1"/>
      </rPr>
      <t xml:space="preserve"> and common yellowthroat (1).</t>
    </r>
  </si>
  <si>
    <t>(1) Spautz and Nur 2004.</t>
  </si>
  <si>
    <t>Prolific seed producer, producing up to 6 billion seeds per acre (1,2,3).  Seeds are highly viable (4). One study indicates that seed production and viability are higher on drier, freshwater sites versus wetter, more saline (saltwater) sites (5,6).</t>
  </si>
  <si>
    <t>(1) Howald 2000; (2) Kreuger and Sheley 1996; (3) Renz 2002; (4) Miller et al. 1986; (5) Leininger and Foin 2006; (6) Leininger and Foin 2009.</t>
  </si>
  <si>
    <t>Herbaceous perennial (1); occurs primarily in wetlands, roadsides, and irrigated pastures (2).  This species is apparently difficult to ignite and may not burn readily (3).</t>
  </si>
  <si>
    <t>Infestations increase the potential for excess salt accumulation at the soil surface via litter decomposition (1); however, effects on water quality are unknown.</t>
  </si>
  <si>
    <t>(1) Blank and Young 2002.</t>
  </si>
  <si>
    <t>(1) Hickman 1993; (2) DiTomaso and Healy 2007; (3) Blank and Young 1997; (4) Renz 2000.</t>
  </si>
  <si>
    <t>(1) DiTomaso and Healy 2007; (2) Zouhar 2004.</t>
  </si>
  <si>
    <t>Herbaceous perennial (1); forms dense stands or monocultures, and produces persistent litter; however, occurs primarily in wetlands, roadsides, and irrigated pastures (2).  May slightly alter fire intensity where it replaces plants with similar fire characteristics, but may completely alter fire regime if structurally unique to invaded system (3,4).</t>
  </si>
  <si>
    <t>Herbaceous perennial (1); forms dense stands or monocultures in wetlands (2).</t>
  </si>
  <si>
    <t>Herbaceous perennial (1); forms dense stands or monocultures in wetlands (2).  Outcompetes native plants for resources, including water (3,4); however, effect on overall water quantity is unknown.</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</si>
</sst>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39">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10"/>
      <name val="Arial"/>
      <family val="2"/>
    </font>
    <font>
      <b/>
      <sz val="12"/>
      <name val="Times New Roman"/>
      <family val="1"/>
    </font>
    <font>
      <sz val="12"/>
      <name val="Arial"/>
      <family val="2"/>
    </font>
    <font>
      <sz val="8"/>
      <name val="Arial"/>
      <family val="2"/>
    </font>
    <font>
      <b/>
      <sz val="14"/>
      <name val="Arial"/>
      <family val="2"/>
    </font>
    <font>
      <b/>
      <i/>
      <sz val="14"/>
      <name val="Arial"/>
      <family val="2"/>
    </font>
    <font>
      <sz val="11"/>
      <name val="Calibri"/>
      <family val="2"/>
    </font>
    <font>
      <sz val="11"/>
      <color indexed="12"/>
      <name val="Calibri"/>
      <family val="2"/>
    </font>
    <font>
      <i/>
      <sz val="14"/>
      <name val="Arial"/>
      <family val="2"/>
    </font>
    <font>
      <sz val="14"/>
      <name val="Arial"/>
      <family val="2"/>
    </font>
    <font>
      <sz val="12"/>
      <name val="Arial"/>
      <family val="2"/>
    </font>
    <font>
      <b/>
      <i/>
      <sz val="12"/>
      <name val="Arial"/>
      <family val="2"/>
    </font>
    <font>
      <i/>
      <sz val="12"/>
      <name val="Arial"/>
      <family val="2"/>
    </font>
    <font>
      <b/>
      <sz val="12"/>
      <color indexed="8"/>
      <name val="Arial"/>
      <family val="2"/>
    </font>
    <font>
      <sz val="12"/>
      <color indexed="8"/>
      <name val="Arial"/>
      <family val="2"/>
    </font>
    <font>
      <sz val="10"/>
      <color indexed="8"/>
      <name val="Arial"/>
      <family val="2"/>
    </font>
    <font>
      <sz val="10"/>
      <color indexed="8"/>
      <name val="Arial"/>
      <family val="2"/>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trike/>
      <sz val="12"/>
      <color indexed="10"/>
      <name val="Arial"/>
      <family val="2"/>
    </font>
    <font>
      <vertAlign val="superscript"/>
      <sz val="12"/>
      <color indexed="8"/>
      <name val="Arial"/>
      <family val="2"/>
    </font>
    <font>
      <b/>
      <vertAlign val="superscript"/>
      <sz val="12"/>
      <color indexed="8"/>
      <name val="Arial"/>
      <family val="2"/>
    </font>
    <font>
      <sz val="11"/>
      <name val="Arial"/>
      <family val="2"/>
    </font>
    <font>
      <b/>
      <sz val="11"/>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267">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3" fillId="0" borderId="0" xfId="0" applyFont="1" applyFill="1"/>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0" xfId="0" applyFont="1" applyAlignment="1">
      <alignmen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0" xfId="0" applyFont="1" applyAlignment="1">
      <alignment vertical="center"/>
    </xf>
    <xf numFmtId="0" fontId="11" fillId="0" borderId="1" xfId="0" applyFont="1" applyBorder="1" applyAlignment="1">
      <alignment horizontal="left" vertical="top" wrapText="1"/>
    </xf>
    <xf numFmtId="0" fontId="14" fillId="0" borderId="0" xfId="0" applyFont="1"/>
    <xf numFmtId="0" fontId="14" fillId="0" borderId="0" xfId="0" applyFont="1" applyAlignment="1">
      <alignment horizontal="center"/>
    </xf>
    <xf numFmtId="0" fontId="14" fillId="0" borderId="0" xfId="0" applyFont="1" applyAlignment="1">
      <alignment vertical="center" wrapText="1"/>
    </xf>
    <xf numFmtId="0" fontId="14" fillId="0" borderId="0" xfId="0" applyFont="1" applyBorder="1"/>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0" fontId="2" fillId="3" borderId="7" xfId="0" applyFont="1" applyFill="1" applyBorder="1" applyAlignment="1">
      <alignment horizontal="center"/>
    </xf>
    <xf numFmtId="164" fontId="2" fillId="3" borderId="8"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7" fillId="4" borderId="5" xfId="0" applyFont="1" applyFill="1" applyBorder="1" applyAlignment="1">
      <alignment horizontal="lef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6"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4" fillId="0" borderId="0" xfId="0" applyFont="1" applyAlignment="1"/>
    <xf numFmtId="0" fontId="3" fillId="7" borderId="1" xfId="0" applyFont="1" applyFill="1" applyBorder="1" applyAlignment="1">
      <alignment horizontal="center" vertical="top" wrapText="1"/>
    </xf>
    <xf numFmtId="0" fontId="3" fillId="7" borderId="1" xfId="0" applyFont="1" applyFill="1" applyBorder="1" applyAlignment="1">
      <alignment horizontal="left" vertical="top" wrapText="1"/>
    </xf>
    <xf numFmtId="0" fontId="3" fillId="7" borderId="9"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vertical="center" wrapText="1"/>
    </xf>
    <xf numFmtId="0" fontId="2" fillId="7" borderId="4"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6" fillId="0" borderId="0" xfId="0" applyFont="1"/>
    <xf numFmtId="0" fontId="16" fillId="0" borderId="0" xfId="0" applyFont="1" applyAlignment="1">
      <alignment horizontal="center"/>
    </xf>
    <xf numFmtId="0" fontId="17" fillId="0" borderId="0" xfId="0" applyFont="1"/>
    <xf numFmtId="0" fontId="14" fillId="0" borderId="0" xfId="0" applyFont="1" applyAlignment="1">
      <alignment horizontal="right"/>
    </xf>
    <xf numFmtId="0" fontId="14" fillId="0" borderId="0" xfId="0" applyFont="1" applyAlignment="1">
      <alignment horizontal="left" vertical="center"/>
    </xf>
    <xf numFmtId="0" fontId="18" fillId="0" borderId="0" xfId="0" applyFont="1" applyAlignment="1"/>
    <xf numFmtId="0" fontId="19" fillId="0" borderId="0" xfId="0" applyFont="1" applyAlignment="1"/>
    <xf numFmtId="0" fontId="16" fillId="0" borderId="11" xfId="0" applyFont="1" applyBorder="1"/>
    <xf numFmtId="0" fontId="16" fillId="0" borderId="11" xfId="0" applyFont="1" applyBorder="1" applyAlignment="1">
      <alignment horizontal="center"/>
    </xf>
    <xf numFmtId="0" fontId="16" fillId="0" borderId="11" xfId="0" applyFont="1" applyBorder="1" applyAlignment="1">
      <alignment horizontal="right"/>
    </xf>
    <xf numFmtId="49" fontId="16" fillId="0" borderId="0" xfId="0" applyNumberFormat="1" applyFont="1" applyAlignment="1">
      <alignment horizontal="right"/>
    </xf>
    <xf numFmtId="0" fontId="20" fillId="0" borderId="0" xfId="0" applyFont="1"/>
    <xf numFmtId="0" fontId="21" fillId="0" borderId="0" xfId="0" applyFont="1"/>
    <xf numFmtId="0" fontId="21" fillId="0" borderId="0" xfId="0" applyFont="1" applyAlignment="1">
      <alignment horizontal="center"/>
    </xf>
    <xf numFmtId="49" fontId="21" fillId="0" borderId="0" xfId="0" applyNumberFormat="1" applyFont="1" applyAlignment="1">
      <alignment horizontal="right"/>
    </xf>
    <xf numFmtId="0" fontId="22" fillId="0" borderId="0" xfId="0" applyFont="1"/>
    <xf numFmtId="0" fontId="22" fillId="0" borderId="0" xfId="0" applyFont="1" applyAlignment="1">
      <alignment horizontal="center"/>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22" fillId="0" borderId="0" xfId="0" applyFont="1" applyBorder="1"/>
    <xf numFmtId="0" fontId="2" fillId="7" borderId="4" xfId="0" applyFont="1" applyFill="1" applyBorder="1" applyAlignment="1">
      <alignment horizontal="center" vertical="center"/>
    </xf>
    <xf numFmtId="164" fontId="2" fillId="3" borderId="5" xfId="0" applyNumberFormat="1" applyFont="1" applyFill="1" applyBorder="1" applyAlignment="1">
      <alignment horizontal="center"/>
    </xf>
    <xf numFmtId="164" fontId="2" fillId="0" borderId="1" xfId="0" applyNumberFormat="1" applyFont="1" applyBorder="1" applyAlignment="1">
      <alignment horizontal="center"/>
    </xf>
    <xf numFmtId="164" fontId="2" fillId="3" borderId="1" xfId="0" applyNumberFormat="1" applyFont="1" applyFill="1" applyBorder="1" applyAlignment="1">
      <alignment horizontal="center"/>
    </xf>
    <xf numFmtId="0" fontId="2" fillId="0" borderId="1" xfId="0" applyFont="1" applyBorder="1" applyAlignment="1">
      <alignment horizontal="center"/>
    </xf>
    <xf numFmtId="0" fontId="2" fillId="0" borderId="0" xfId="0" applyFont="1"/>
    <xf numFmtId="0" fontId="23" fillId="0" borderId="0" xfId="0" applyFont="1"/>
    <xf numFmtId="0" fontId="23" fillId="0" borderId="0" xfId="0" applyFont="1" applyAlignment="1">
      <alignment vertical="center" wrapText="1"/>
    </xf>
    <xf numFmtId="0" fontId="18" fillId="0" borderId="0" xfId="0" applyFont="1" applyAlignment="1">
      <alignment vertical="center" wrapText="1"/>
    </xf>
    <xf numFmtId="0" fontId="2" fillId="0" borderId="6" xfId="0" applyFont="1" applyBorder="1"/>
    <xf numFmtId="0" fontId="14" fillId="0" borderId="0" xfId="0" applyFont="1" applyFill="1" applyBorder="1"/>
    <xf numFmtId="0" fontId="14" fillId="0" borderId="0" xfId="0" applyFont="1" applyFill="1" applyBorder="1" applyAlignment="1">
      <alignment vertical="center" wrapText="1"/>
    </xf>
    <xf numFmtId="0" fontId="14" fillId="0" borderId="0" xfId="0" applyFont="1" applyFill="1" applyBorder="1" applyAlignment="1">
      <alignment horizontal="center"/>
    </xf>
    <xf numFmtId="0" fontId="12" fillId="0" borderId="12"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1" xfId="0" applyFont="1" applyBorder="1" applyAlignment="1">
      <alignment horizontal="center"/>
    </xf>
    <xf numFmtId="0" fontId="2" fillId="0" borderId="0" xfId="0" applyFont="1" applyAlignment="1">
      <alignment horizontal="left" vertical="center"/>
    </xf>
    <xf numFmtId="0" fontId="14" fillId="0" borderId="0" xfId="0" applyFont="1" applyAlignment="1">
      <alignment horizontal="center" vertical="center" wrapText="1"/>
    </xf>
    <xf numFmtId="49" fontId="2" fillId="0" borderId="0" xfId="0" applyNumberFormat="1" applyFont="1" applyAlignment="1">
      <alignment horizontal="right"/>
    </xf>
    <xf numFmtId="164" fontId="13" fillId="3" borderId="5" xfId="0" applyNumberFormat="1" applyFont="1" applyFill="1" applyBorder="1" applyAlignment="1">
      <alignment horizontal="center" vertical="center" wrapText="1"/>
    </xf>
    <xf numFmtId="0" fontId="7" fillId="4" borderId="5" xfId="0" applyFont="1" applyFill="1" applyBorder="1" applyAlignment="1">
      <alignment vertical="top" wrapText="1"/>
    </xf>
    <xf numFmtId="0" fontId="12" fillId="0" borderId="12" xfId="0" applyFont="1" applyBorder="1" applyAlignment="1">
      <alignment horizontal="left"/>
    </xf>
    <xf numFmtId="0" fontId="12" fillId="0" borderId="5" xfId="0" applyFont="1" applyBorder="1" applyAlignment="1">
      <alignment horizontal="left"/>
    </xf>
    <xf numFmtId="0" fontId="12" fillId="0" borderId="6" xfId="0" applyFont="1" applyBorder="1" applyAlignment="1">
      <alignment horizontal="left"/>
    </xf>
    <xf numFmtId="0" fontId="12" fillId="0" borderId="1" xfId="0" applyFont="1" applyBorder="1" applyAlignment="1">
      <alignment horizontal="left"/>
    </xf>
    <xf numFmtId="0" fontId="25" fillId="5" borderId="5" xfId="0" applyFont="1" applyFill="1" applyBorder="1"/>
    <xf numFmtId="0" fontId="25" fillId="5" borderId="5" xfId="0" applyFont="1" applyFill="1" applyBorder="1" applyAlignment="1">
      <alignment horizontal="center"/>
    </xf>
    <xf numFmtId="0" fontId="25" fillId="0" borderId="1" xfId="0" applyFont="1" applyFill="1" applyBorder="1"/>
    <xf numFmtId="0" fontId="25" fillId="0" borderId="1" xfId="0" applyFont="1" applyFill="1" applyBorder="1" applyAlignment="1">
      <alignment horizontal="center"/>
    </xf>
    <xf numFmtId="0" fontId="25" fillId="5" borderId="1" xfId="0" applyFont="1" applyFill="1" applyBorder="1"/>
    <xf numFmtId="0" fontId="25" fillId="5" borderId="1" xfId="0" applyFont="1" applyFill="1" applyBorder="1" applyAlignment="1">
      <alignment horizontal="center"/>
    </xf>
    <xf numFmtId="2" fontId="25"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0" fontId="25" fillId="0" borderId="6" xfId="0" applyFont="1" applyFill="1" applyBorder="1"/>
    <xf numFmtId="0" fontId="25" fillId="0" borderId="6" xfId="0" applyFont="1" applyFill="1" applyBorder="1" applyAlignment="1">
      <alignment horizontal="center"/>
    </xf>
    <xf numFmtId="0" fontId="25" fillId="0" borderId="0" xfId="0" applyFont="1" applyFill="1" applyBorder="1"/>
    <xf numFmtId="0" fontId="25" fillId="0" borderId="0" xfId="0" applyFont="1" applyFill="1" applyBorder="1" applyAlignment="1">
      <alignment horizontal="center"/>
    </xf>
    <xf numFmtId="0" fontId="26" fillId="0" borderId="0" xfId="0" applyFont="1"/>
    <xf numFmtId="0" fontId="26" fillId="0" borderId="0" xfId="0" applyFont="1" applyAlignment="1">
      <alignment horizontal="center"/>
    </xf>
    <xf numFmtId="164" fontId="6" fillId="4" borderId="13" xfId="0" applyNumberFormat="1" applyFont="1" applyFill="1" applyBorder="1" applyAlignment="1">
      <alignment horizontal="left"/>
    </xf>
    <xf numFmtId="0" fontId="6" fillId="4" borderId="13" xfId="0" applyFont="1" applyFill="1" applyBorder="1"/>
    <xf numFmtId="0" fontId="6" fillId="4" borderId="14" xfId="0" applyFont="1" applyFill="1" applyBorder="1" applyAlignment="1"/>
    <xf numFmtId="0" fontId="6" fillId="4" borderId="15" xfId="0" applyFont="1" applyFill="1" applyBorder="1" applyAlignment="1"/>
    <xf numFmtId="0" fontId="6" fillId="4" borderId="16"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7"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28" fillId="0" borderId="0" xfId="0" applyFont="1" applyAlignment="1">
      <alignment horizontal="center" vertical="top"/>
    </xf>
    <xf numFmtId="0" fontId="28" fillId="0" borderId="0" xfId="0" applyFont="1"/>
    <xf numFmtId="0" fontId="28" fillId="0" borderId="0" xfId="0" applyFont="1" applyAlignment="1">
      <alignment vertical="top" wrapText="1"/>
    </xf>
    <xf numFmtId="0" fontId="28" fillId="0" borderId="0" xfId="0" applyFont="1" applyAlignment="1">
      <alignment horizontal="left" vertical="top" wrapText="1"/>
    </xf>
    <xf numFmtId="0" fontId="29" fillId="7" borderId="9" xfId="0" applyFont="1" applyFill="1" applyBorder="1" applyAlignment="1">
      <alignment horizontal="center" vertical="center" wrapText="1"/>
    </xf>
    <xf numFmtId="0" fontId="29" fillId="7" borderId="10" xfId="0" applyFont="1" applyFill="1" applyBorder="1" applyAlignment="1">
      <alignment horizontal="center" vertical="center" wrapText="1"/>
    </xf>
    <xf numFmtId="164" fontId="30" fillId="4" borderId="13" xfId="0" applyNumberFormat="1" applyFont="1" applyFill="1" applyBorder="1" applyAlignment="1">
      <alignment horizontal="left" vertical="center"/>
    </xf>
    <xf numFmtId="0" fontId="30" fillId="0" borderId="1" xfId="0" applyFont="1" applyFill="1" applyBorder="1" applyAlignment="1">
      <alignment vertical="center"/>
    </xf>
    <xf numFmtId="0" fontId="30"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wrapText="1"/>
    </xf>
    <xf numFmtId="0" fontId="11" fillId="0" borderId="0" xfId="0" applyFont="1" applyAlignment="1">
      <alignment vertical="top"/>
    </xf>
    <xf numFmtId="0" fontId="11" fillId="0" borderId="0" xfId="0" applyFont="1" applyAlignment="1">
      <alignment vertical="top" wrapText="1"/>
    </xf>
    <xf numFmtId="0" fontId="33" fillId="0" borderId="1" xfId="0" applyFont="1" applyBorder="1" applyAlignment="1">
      <alignment vertical="center"/>
    </xf>
    <xf numFmtId="164" fontId="6" fillId="6" borderId="1" xfId="0" applyNumberFormat="1" applyFont="1" applyFill="1" applyBorder="1" applyAlignment="1">
      <alignment horizontal="center" vertical="center" wrapText="1"/>
    </xf>
    <xf numFmtId="0" fontId="2" fillId="7" borderId="18" xfId="0" applyFont="1" applyFill="1" applyBorder="1" applyAlignment="1">
      <alignment horizontal="center" vertical="center" wrapText="1"/>
    </xf>
    <xf numFmtId="0" fontId="22" fillId="0" borderId="0" xfId="0" applyFont="1" applyAlignment="1">
      <alignment vertical="center"/>
    </xf>
    <xf numFmtId="0" fontId="3" fillId="5" borderId="19" xfId="0" applyFont="1" applyFill="1" applyBorder="1" applyAlignment="1"/>
    <xf numFmtId="0" fontId="3" fillId="5" borderId="20" xfId="0" applyFont="1" applyFill="1" applyBorder="1" applyAlignment="1"/>
    <xf numFmtId="0" fontId="3" fillId="5" borderId="21" xfId="0" applyFont="1" applyFill="1" applyBorder="1" applyAlignment="1"/>
    <xf numFmtId="164" fontId="3" fillId="3" borderId="1" xfId="0" applyNumberFormat="1" applyFont="1" applyFill="1" applyBorder="1" applyAlignment="1">
      <alignment horizontal="center"/>
    </xf>
    <xf numFmtId="0" fontId="3" fillId="5" borderId="22"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7"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14" fillId="0" borderId="1" xfId="0" applyFont="1" applyFill="1" applyBorder="1" applyAlignment="1">
      <alignment vertical="center"/>
    </xf>
    <xf numFmtId="0" fontId="12" fillId="0" borderId="1" xfId="0" applyFont="1" applyFill="1" applyBorder="1" applyAlignment="1">
      <alignment horizontal="center" vertical="center"/>
    </xf>
    <xf numFmtId="0" fontId="1" fillId="0" borderId="1" xfId="0" applyFont="1" applyBorder="1" applyAlignment="1">
      <alignment horizontal="left" vertical="top" wrapText="1"/>
    </xf>
    <xf numFmtId="0" fontId="22" fillId="0" borderId="0" xfId="0" applyFont="1" applyFill="1"/>
    <xf numFmtId="0" fontId="12" fillId="0" borderId="1" xfId="0" applyFont="1" applyBorder="1" applyAlignment="1">
      <alignment horizontal="center" vertical="center"/>
    </xf>
    <xf numFmtId="0" fontId="3" fillId="2" borderId="1" xfId="0" applyFont="1" applyFill="1" applyBorder="1" applyAlignment="1">
      <alignment horizontal="left" vertical="top" wrapText="1"/>
    </xf>
    <xf numFmtId="0" fontId="14" fillId="0" borderId="11" xfId="0" applyFont="1" applyFill="1" applyBorder="1" applyAlignment="1">
      <alignment vertical="center"/>
    </xf>
    <xf numFmtId="164" fontId="1" fillId="0" borderId="24" xfId="0" applyNumberFormat="1" applyFont="1" applyFill="1" applyBorder="1" applyAlignment="1">
      <alignment horizontal="center" vertical="center"/>
    </xf>
    <xf numFmtId="0" fontId="12" fillId="0" borderId="12" xfId="0" applyFont="1" applyFill="1" applyBorder="1" applyAlignment="1">
      <alignment horizontal="center" vertical="center"/>
    </xf>
    <xf numFmtId="0" fontId="1" fillId="0" borderId="12" xfId="0" applyFont="1" applyBorder="1" applyAlignment="1">
      <alignment horizontal="left" vertical="top" wrapText="1"/>
    </xf>
    <xf numFmtId="1" fontId="3" fillId="7" borderId="4" xfId="0" applyNumberFormat="1" applyFont="1" applyFill="1" applyBorder="1" applyAlignment="1">
      <alignment horizontal="center" vertical="center" wrapText="1"/>
    </xf>
    <xf numFmtId="0" fontId="3" fillId="7" borderId="4" xfId="0" applyFont="1" applyFill="1" applyBorder="1" applyAlignment="1">
      <alignment horizontal="center" vertical="center" wrapText="1"/>
    </xf>
    <xf numFmtId="0" fontId="22" fillId="0" borderId="0" xfId="0" applyFont="1" applyAlignment="1">
      <alignment vertical="center" wrapText="1"/>
    </xf>
    <xf numFmtId="0" fontId="12" fillId="0" borderId="0" xfId="0" applyFont="1"/>
    <xf numFmtId="0" fontId="12" fillId="0" borderId="0" xfId="0" applyFont="1" applyAlignment="1">
      <alignment vertical="center" wrapText="1"/>
    </xf>
    <xf numFmtId="0" fontId="12" fillId="0" borderId="0" xfId="0" applyFont="1" applyAlignment="1">
      <alignment horizontal="center"/>
    </xf>
    <xf numFmtId="0" fontId="14" fillId="0" borderId="0" xfId="0" applyFont="1" applyAlignment="1">
      <alignment vertical="center"/>
    </xf>
    <xf numFmtId="0" fontId="14" fillId="0" borderId="0" xfId="0" applyNumberFormat="1" applyFont="1" applyAlignment="1">
      <alignment vertical="center"/>
    </xf>
    <xf numFmtId="0" fontId="25" fillId="7" borderId="4" xfId="0" applyFont="1" applyFill="1" applyBorder="1" applyAlignment="1">
      <alignment horizontal="center" vertical="center" wrapText="1"/>
    </xf>
    <xf numFmtId="0" fontId="37" fillId="0" borderId="0" xfId="0" applyFont="1" applyBorder="1"/>
    <xf numFmtId="0" fontId="38" fillId="0" borderId="0" xfId="0" applyFont="1" applyAlignment="1">
      <alignment horizontal="left" vertical="center"/>
    </xf>
    <xf numFmtId="0" fontId="37" fillId="0" borderId="0" xfId="0" applyFont="1"/>
    <xf numFmtId="0" fontId="2" fillId="7" borderId="2" xfId="0" applyFont="1" applyFill="1" applyBorder="1" applyAlignment="1">
      <alignment horizontal="center" vertical="top" wrapText="1"/>
    </xf>
    <xf numFmtId="0" fontId="2" fillId="7" borderId="17" xfId="0" applyFont="1" applyFill="1" applyBorder="1" applyAlignment="1">
      <alignment horizontal="center" vertical="top" wrapText="1"/>
    </xf>
    <xf numFmtId="0" fontId="2" fillId="7" borderId="3" xfId="0" applyFont="1" applyFill="1" applyBorder="1" applyAlignment="1">
      <alignment horizontal="center" vertical="top" wrapText="1"/>
    </xf>
    <xf numFmtId="0" fontId="2" fillId="7" borderId="25" xfId="0" applyFont="1" applyFill="1" applyBorder="1" applyAlignment="1">
      <alignment horizontal="center" vertical="center"/>
    </xf>
    <xf numFmtId="0" fontId="2" fillId="7" borderId="26" xfId="0" applyFont="1" applyFill="1" applyBorder="1" applyAlignment="1">
      <alignment horizontal="center" vertical="center"/>
    </xf>
    <xf numFmtId="0" fontId="2" fillId="7" borderId="27" xfId="0" applyFont="1" applyFill="1" applyBorder="1" applyAlignment="1">
      <alignment horizontal="center" vertical="center"/>
    </xf>
    <xf numFmtId="0" fontId="2" fillId="7" borderId="28" xfId="0" applyFont="1" applyFill="1" applyBorder="1" applyAlignment="1">
      <alignment horizontal="center" vertical="center"/>
    </xf>
    <xf numFmtId="0" fontId="2" fillId="7" borderId="29" xfId="0" applyFont="1" applyFill="1" applyBorder="1" applyAlignment="1">
      <alignment horizontal="center" vertical="center"/>
    </xf>
    <xf numFmtId="0" fontId="2" fillId="7" borderId="10" xfId="0" applyFont="1" applyFill="1" applyBorder="1" applyAlignment="1">
      <alignment horizontal="center" vertical="center"/>
    </xf>
    <xf numFmtId="0" fontId="7" fillId="0" borderId="2" xfId="0" applyFont="1" applyBorder="1" applyAlignment="1">
      <alignment horizontal="left" vertical="center"/>
    </xf>
    <xf numFmtId="0" fontId="7" fillId="0" borderId="17" xfId="0" applyFont="1" applyBorder="1" applyAlignment="1">
      <alignment horizontal="left" vertical="center"/>
    </xf>
    <xf numFmtId="0" fontId="7" fillId="0" borderId="3" xfId="0" applyFont="1" applyBorder="1" applyAlignment="1">
      <alignment horizontal="left" vertical="center"/>
    </xf>
    <xf numFmtId="0" fontId="7" fillId="0" borderId="2" xfId="0" applyFont="1" applyFill="1" applyBorder="1" applyAlignment="1">
      <alignment horizontal="left" vertical="center"/>
    </xf>
    <xf numFmtId="0" fontId="7" fillId="0" borderId="17" xfId="0" applyFont="1" applyFill="1" applyBorder="1" applyAlignment="1">
      <alignment horizontal="left" vertical="center"/>
    </xf>
    <xf numFmtId="0" fontId="7" fillId="0" borderId="3" xfId="0" applyFont="1" applyFill="1" applyBorder="1" applyAlignment="1">
      <alignment horizontal="left" vertical="center"/>
    </xf>
    <xf numFmtId="0" fontId="7" fillId="0" borderId="2"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2" borderId="2" xfId="0" applyFont="1" applyFill="1" applyBorder="1" applyAlignment="1">
      <alignment horizontal="left" vertical="center"/>
    </xf>
    <xf numFmtId="0" fontId="6" fillId="2" borderId="17" xfId="0" applyFont="1" applyFill="1" applyBorder="1" applyAlignment="1">
      <alignment horizontal="left" vertical="center"/>
    </xf>
    <xf numFmtId="0" fontId="6" fillId="2" borderId="3" xfId="0" applyFont="1" applyFill="1" applyBorder="1" applyAlignment="1">
      <alignment horizontal="left" vertical="center"/>
    </xf>
    <xf numFmtId="0" fontId="7" fillId="0" borderId="2" xfId="0" applyFont="1" applyBorder="1" applyAlignment="1">
      <alignment horizontal="left" vertical="center" wrapText="1"/>
    </xf>
    <xf numFmtId="0" fontId="7" fillId="0" borderId="17" xfId="0" applyFont="1" applyBorder="1" applyAlignment="1">
      <alignment horizontal="left" vertical="center" wrapText="1"/>
    </xf>
    <xf numFmtId="0" fontId="7" fillId="0" borderId="3"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6" fillId="2" borderId="3" xfId="0" applyFont="1" applyFill="1" applyBorder="1" applyAlignment="1">
      <alignment horizontal="left" vertical="center" wrapText="1"/>
    </xf>
    <xf numFmtId="0" fontId="25" fillId="7" borderId="25" xfId="0" applyFont="1" applyFill="1" applyBorder="1" applyAlignment="1">
      <alignment horizontal="center" vertical="center"/>
    </xf>
    <xf numFmtId="0" fontId="25" fillId="7" borderId="26" xfId="0" applyFont="1" applyFill="1" applyBorder="1" applyAlignment="1">
      <alignment horizontal="center" vertical="center"/>
    </xf>
    <xf numFmtId="0" fontId="25" fillId="7" borderId="27" xfId="0" applyFont="1" applyFill="1" applyBorder="1" applyAlignment="1">
      <alignment horizontal="center" vertical="center"/>
    </xf>
    <xf numFmtId="0" fontId="25" fillId="7" borderId="28" xfId="0" applyFont="1" applyFill="1" applyBorder="1" applyAlignment="1">
      <alignment horizontal="center" vertical="center"/>
    </xf>
    <xf numFmtId="0" fontId="25" fillId="7" borderId="29" xfId="0" applyFont="1" applyFill="1" applyBorder="1" applyAlignment="1">
      <alignment horizontal="center" vertical="center"/>
    </xf>
    <xf numFmtId="0" fontId="25" fillId="7" borderId="10" xfId="0" applyFont="1" applyFill="1" applyBorder="1" applyAlignment="1">
      <alignment horizontal="center" vertical="center"/>
    </xf>
    <xf numFmtId="0" fontId="25" fillId="7" borderId="2" xfId="0" applyFont="1" applyFill="1" applyBorder="1" applyAlignment="1">
      <alignment horizontal="center" vertical="top" wrapText="1"/>
    </xf>
    <xf numFmtId="0" fontId="25" fillId="7" borderId="17" xfId="0" applyFont="1" applyFill="1" applyBorder="1" applyAlignment="1">
      <alignment horizontal="center" vertical="top" wrapText="1"/>
    </xf>
    <xf numFmtId="0" fontId="25" fillId="7" borderId="3" xfId="0" applyFont="1" applyFill="1" applyBorder="1" applyAlignment="1">
      <alignment horizontal="center" vertical="top" wrapText="1"/>
    </xf>
    <xf numFmtId="0" fontId="11" fillId="0" borderId="2" xfId="0" applyFont="1" applyBorder="1" applyAlignment="1">
      <alignment horizontal="left" vertical="top" wrapText="1"/>
    </xf>
    <xf numFmtId="0" fontId="28" fillId="0" borderId="3" xfId="0" applyFont="1" applyBorder="1" applyAlignment="1">
      <alignment horizontal="left" vertical="top" wrapText="1"/>
    </xf>
    <xf numFmtId="0" fontId="30" fillId="4" borderId="14" xfId="0" applyFont="1" applyFill="1" applyBorder="1" applyAlignment="1">
      <alignment horizontal="left" vertical="center" wrapText="1"/>
    </xf>
    <xf numFmtId="0" fontId="30" fillId="4" borderId="15" xfId="0" applyFont="1" applyFill="1" applyBorder="1" applyAlignment="1">
      <alignment horizontal="left" vertical="center" wrapText="1"/>
    </xf>
    <xf numFmtId="0" fontId="30" fillId="4" borderId="16" xfId="0" applyFont="1" applyFill="1" applyBorder="1" applyAlignment="1">
      <alignment horizontal="left" vertical="center" wrapText="1"/>
    </xf>
    <xf numFmtId="0" fontId="30" fillId="2" borderId="2" xfId="0" applyFont="1" applyFill="1" applyBorder="1" applyAlignment="1">
      <alignment horizontal="left" vertical="center" wrapText="1"/>
    </xf>
    <xf numFmtId="0" fontId="30" fillId="2" borderId="17"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1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2" xfId="0" applyFont="1" applyBorder="1" applyAlignment="1">
      <alignment horizontal="left" vertical="center" wrapText="1"/>
    </xf>
    <xf numFmtId="0" fontId="11" fillId="0" borderId="17" xfId="0" applyFont="1" applyBorder="1" applyAlignment="1">
      <alignment horizontal="left" vertical="center" wrapText="1"/>
    </xf>
    <xf numFmtId="0" fontId="11" fillId="0" borderId="3" xfId="0" applyFont="1" applyBorder="1" applyAlignment="1">
      <alignment horizontal="left" vertical="center" wrapText="1"/>
    </xf>
    <xf numFmtId="0" fontId="30" fillId="2" borderId="2" xfId="0" applyFont="1" applyFill="1" applyBorder="1" applyAlignment="1">
      <alignment horizontal="left" vertical="center"/>
    </xf>
    <xf numFmtId="0" fontId="30" fillId="2" borderId="17" xfId="0" applyFont="1" applyFill="1" applyBorder="1" applyAlignment="1">
      <alignment horizontal="left" vertical="center"/>
    </xf>
    <xf numFmtId="0" fontId="30" fillId="2" borderId="3" xfId="0" applyFont="1" applyFill="1" applyBorder="1" applyAlignment="1">
      <alignment horizontal="left" vertical="center"/>
    </xf>
    <xf numFmtId="0" fontId="11" fillId="0" borderId="2" xfId="0" applyFont="1" applyBorder="1" applyAlignment="1">
      <alignment horizontal="left" vertical="center"/>
    </xf>
    <xf numFmtId="0" fontId="11" fillId="0" borderId="17" xfId="0" applyFont="1" applyBorder="1" applyAlignment="1">
      <alignment horizontal="left" vertical="center"/>
    </xf>
    <xf numFmtId="0" fontId="11" fillId="0" borderId="3" xfId="0" applyFont="1" applyBorder="1" applyAlignment="1">
      <alignment horizontal="left" vertical="center"/>
    </xf>
    <xf numFmtId="0" fontId="37" fillId="0" borderId="0" xfId="0" applyFont="1" applyAlignment="1">
      <alignment horizontal="left" vertical="center" wrapText="1"/>
    </xf>
    <xf numFmtId="0" fontId="37" fillId="0" borderId="0" xfId="0" applyFont="1" applyFill="1" applyBorder="1" applyAlignment="1">
      <alignment horizontal="left" vertical="center" wrapText="1"/>
    </xf>
    <xf numFmtId="0" fontId="2" fillId="7" borderId="30"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4" fillId="0" borderId="11" xfId="0" applyFont="1" applyFill="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left" vertical="center"/>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4107" name="Picture 1" descr="ryw leplas"/>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xdr:from>
      <xdr:col>13</xdr:col>
      <xdr:colOff>57150</xdr:colOff>
      <xdr:row>0</xdr:row>
      <xdr:rowOff>19050</xdr:rowOff>
    </xdr:from>
    <xdr:to>
      <xdr:col>25</xdr:col>
      <xdr:colOff>542925</xdr:colOff>
      <xdr:row>62</xdr:row>
      <xdr:rowOff>76200</xdr:rowOff>
    </xdr:to>
    <xdr:pic>
      <xdr:nvPicPr>
        <xdr:cNvPr id="4108" name="Picture 12" descr="Lepidium latifolium"/>
        <xdr:cNvPicPr>
          <a:picLocks noChangeAspect="1" noChangeArrowheads="1"/>
        </xdr:cNvPicPr>
      </xdr:nvPicPr>
      <xdr:blipFill>
        <a:blip xmlns:r="http://schemas.openxmlformats.org/officeDocument/2006/relationships" r:embed="rId2" cstate="print"/>
        <a:srcRect/>
        <a:stretch>
          <a:fillRect/>
        </a:stretch>
      </xdr:blipFill>
      <xdr:spPr bwMode="auto">
        <a:xfrm>
          <a:off x="7981950" y="19050"/>
          <a:ext cx="7800975" cy="100965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0</xdr:col>
      <xdr:colOff>190500</xdr:colOff>
      <xdr:row>26</xdr:row>
      <xdr:rowOff>142875</xdr:rowOff>
    </xdr:to>
    <xdr:pic>
      <xdr:nvPicPr>
        <xdr:cNvPr id="1073" name="Picture 1"/>
        <xdr:cNvPicPr>
          <a:picLocks noGrp="1" noChangeAspect="1" noChangeArrowheads="1"/>
        </xdr:cNvPicPr>
      </xdr:nvPicPr>
      <xdr:blipFill>
        <a:blip xmlns:r="http://schemas.openxmlformats.org/officeDocument/2006/relationships" r:embed="rId1" cstate="print"/>
        <a:srcRect/>
        <a:stretch>
          <a:fillRect/>
        </a:stretch>
      </xdr:blipFill>
      <xdr:spPr bwMode="auto">
        <a:xfrm>
          <a:off x="0" y="4962525"/>
          <a:ext cx="190500" cy="142875"/>
        </a:xfrm>
        <a:prstGeom prst="rect">
          <a:avLst/>
        </a:prstGeom>
        <a:noFill/>
        <a:ln w="9525">
          <a:noFill/>
          <a:miter lim="800000"/>
          <a:headEnd/>
          <a:tailEnd/>
        </a:ln>
      </xdr:spPr>
    </xdr:pic>
    <xdr:clientData/>
  </xdr:twoCellAnchor>
  <xdr:twoCellAnchor editAs="oneCell">
    <xdr:from>
      <xdr:col>0</xdr:col>
      <xdr:colOff>0</xdr:colOff>
      <xdr:row>26</xdr:row>
      <xdr:rowOff>0</xdr:rowOff>
    </xdr:from>
    <xdr:to>
      <xdr:col>0</xdr:col>
      <xdr:colOff>190500</xdr:colOff>
      <xdr:row>26</xdr:row>
      <xdr:rowOff>142875</xdr:rowOff>
    </xdr:to>
    <xdr:pic>
      <xdr:nvPicPr>
        <xdr:cNvPr id="1074" name="Picture 1"/>
        <xdr:cNvPicPr>
          <a:picLocks noGrp="1" noChangeAspect="1" noChangeArrowheads="1"/>
        </xdr:cNvPicPr>
      </xdr:nvPicPr>
      <xdr:blipFill>
        <a:blip xmlns:r="http://schemas.openxmlformats.org/officeDocument/2006/relationships" r:embed="rId1" cstate="print"/>
        <a:srcRect/>
        <a:stretch>
          <a:fillRect/>
        </a:stretch>
      </xdr:blipFill>
      <xdr:spPr bwMode="auto">
        <a:xfrm>
          <a:off x="0" y="4962525"/>
          <a:ext cx="190500" cy="1428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pageSetUpPr fitToPage="1"/>
  </sheetPr>
  <dimension ref="A1:J33"/>
  <sheetViews>
    <sheetView tabSelected="1" workbookViewId="0">
      <selection activeCell="B30" sqref="B30"/>
    </sheetView>
  </sheetViews>
  <sheetFormatPr defaultRowHeight="15"/>
  <cols>
    <col min="1" max="1" width="40.85546875" style="81" customWidth="1"/>
    <col min="2" max="2" width="77.85546875" style="81" customWidth="1"/>
    <col min="3" max="3" width="10.85546875" style="82" customWidth="1"/>
    <col min="4" max="4" width="11.5703125" style="82" customWidth="1"/>
    <col min="5" max="5" width="13.5703125" style="82" customWidth="1"/>
    <col min="6" max="6" width="9.140625" style="81"/>
    <col min="7" max="7" width="12.7109375" style="81" customWidth="1"/>
    <col min="8" max="16384" width="9.140625" style="81"/>
  </cols>
  <sheetData>
    <row r="1" spans="1:10" s="66" customFormat="1" ht="18.75" thickBot="1">
      <c r="A1" s="73" t="s">
        <v>388</v>
      </c>
      <c r="B1" s="73" t="s">
        <v>389</v>
      </c>
      <c r="C1" s="74"/>
      <c r="D1" s="74"/>
      <c r="E1" s="74"/>
      <c r="F1" s="73"/>
      <c r="G1" s="75" t="s">
        <v>11</v>
      </c>
    </row>
    <row r="2" spans="1:10" s="66" customFormat="1" ht="18.75">
      <c r="A2" s="68" t="s">
        <v>16</v>
      </c>
      <c r="B2" s="66" t="s">
        <v>17</v>
      </c>
      <c r="C2" s="67"/>
      <c r="D2" s="76"/>
      <c r="E2" s="76"/>
      <c r="F2" s="76"/>
      <c r="G2" s="76" t="s">
        <v>18</v>
      </c>
    </row>
    <row r="3" spans="1:10" s="78" customFormat="1" ht="13.5" customHeight="1">
      <c r="A3" s="77"/>
      <c r="C3" s="79"/>
      <c r="D3" s="80"/>
      <c r="E3" s="80"/>
      <c r="F3" s="80"/>
      <c r="G3" s="80"/>
    </row>
    <row r="4" spans="1:10" ht="15" customHeight="1" thickBot="1">
      <c r="A4" s="66"/>
      <c r="B4" s="66"/>
      <c r="C4" s="67"/>
      <c r="D4" s="67"/>
      <c r="E4" s="67"/>
    </row>
    <row r="5" spans="1:10" ht="16.5" thickBot="1">
      <c r="A5" s="37" t="s">
        <v>12</v>
      </c>
      <c r="B5" s="38">
        <f>G9+G14+G21</f>
        <v>7.8596205126694105</v>
      </c>
    </row>
    <row r="6" spans="1:10" ht="15.75">
      <c r="A6" s="83"/>
      <c r="B6" s="84"/>
    </row>
    <row r="7" spans="1:10" ht="15.75" thickBot="1">
      <c r="F7" s="85"/>
      <c r="G7" s="85"/>
    </row>
    <row r="8" spans="1:10" ht="33.75" customHeight="1" thickBot="1">
      <c r="A8" s="86" t="s">
        <v>311</v>
      </c>
      <c r="B8" s="86" t="s">
        <v>22</v>
      </c>
      <c r="C8" s="60" t="s">
        <v>312</v>
      </c>
      <c r="D8" s="60" t="s">
        <v>23</v>
      </c>
      <c r="E8" s="198" t="s">
        <v>455</v>
      </c>
      <c r="F8" s="86" t="s">
        <v>279</v>
      </c>
      <c r="G8" s="60" t="s">
        <v>385</v>
      </c>
    </row>
    <row r="9" spans="1:10" ht="15.75">
      <c r="A9" s="112" t="s">
        <v>13</v>
      </c>
      <c r="B9" s="112"/>
      <c r="C9" s="113">
        <v>0.6</v>
      </c>
      <c r="D9" s="113"/>
      <c r="E9" s="113">
        <v>10</v>
      </c>
      <c r="F9" s="87">
        <f>'Class 1'!K5</f>
        <v>7.5734499697061999</v>
      </c>
      <c r="G9" s="87">
        <f>F9*C9</f>
        <v>4.5440699818237196</v>
      </c>
    </row>
    <row r="10" spans="1:10" ht="15.75">
      <c r="A10" s="114"/>
      <c r="B10" s="114" t="s">
        <v>110</v>
      </c>
      <c r="C10" s="115"/>
      <c r="D10" s="115">
        <v>0.3</v>
      </c>
      <c r="E10" s="115">
        <v>3</v>
      </c>
      <c r="F10" s="88">
        <f>'Class 1'!K6</f>
        <v>1.4742499941030001</v>
      </c>
      <c r="G10" s="88"/>
    </row>
    <row r="11" spans="1:10" ht="15.75">
      <c r="A11" s="114"/>
      <c r="B11" s="114" t="s">
        <v>111</v>
      </c>
      <c r="C11" s="115"/>
      <c r="D11" s="115">
        <v>0.4</v>
      </c>
      <c r="E11" s="115">
        <v>4</v>
      </c>
      <c r="F11" s="88">
        <f>'Class 1'!K25</f>
        <v>3.5991999856032</v>
      </c>
      <c r="G11" s="88"/>
      <c r="I11" s="85"/>
    </row>
    <row r="12" spans="1:10" ht="15.75">
      <c r="A12" s="114"/>
      <c r="B12" s="114" t="s">
        <v>112</v>
      </c>
      <c r="C12" s="115"/>
      <c r="D12" s="115">
        <v>0.3</v>
      </c>
      <c r="E12" s="115">
        <v>3</v>
      </c>
      <c r="F12" s="88">
        <f>'Class 1'!K36</f>
        <v>2.4999999900000001</v>
      </c>
      <c r="G12" s="88"/>
    </row>
    <row r="13" spans="1:10" ht="15.75">
      <c r="A13" s="114"/>
      <c r="B13" s="114"/>
      <c r="C13" s="115"/>
      <c r="D13" s="115"/>
      <c r="E13" s="115"/>
      <c r="F13" s="88"/>
      <c r="G13" s="88"/>
    </row>
    <row r="14" spans="1:10" ht="15.75">
      <c r="A14" s="116" t="s">
        <v>313</v>
      </c>
      <c r="B14" s="116"/>
      <c r="C14" s="117">
        <v>0.2</v>
      </c>
      <c r="D14" s="117"/>
      <c r="E14" s="117">
        <v>10</v>
      </c>
      <c r="F14" s="89">
        <f>'Class 2'!K5</f>
        <v>8.2345526542284553</v>
      </c>
      <c r="G14" s="89">
        <f>F14*C14</f>
        <v>1.6469105308456911</v>
      </c>
      <c r="J14" s="82"/>
    </row>
    <row r="15" spans="1:10" ht="15.75">
      <c r="A15" s="114"/>
      <c r="B15" s="114" t="s">
        <v>113</v>
      </c>
      <c r="C15" s="115"/>
      <c r="D15" s="115">
        <v>0.25</v>
      </c>
      <c r="E15" s="115">
        <v>2.5</v>
      </c>
      <c r="F15" s="88">
        <f>'Class 2'!K6</f>
        <v>1.9395833255750001</v>
      </c>
      <c r="G15" s="88"/>
    </row>
    <row r="16" spans="1:10" ht="15.75">
      <c r="A16" s="114"/>
      <c r="B16" s="114" t="s">
        <v>314</v>
      </c>
      <c r="C16" s="115"/>
      <c r="D16" s="115">
        <v>0.25</v>
      </c>
      <c r="E16" s="115">
        <v>2.5</v>
      </c>
      <c r="F16" s="88">
        <f>'Class 2'!K13</f>
        <v>1.66666666</v>
      </c>
      <c r="G16" s="88"/>
    </row>
    <row r="17" spans="1:7" ht="15.75">
      <c r="A17" s="114"/>
      <c r="B17" s="114" t="s">
        <v>382</v>
      </c>
      <c r="C17" s="115"/>
      <c r="D17" s="115">
        <v>0.25</v>
      </c>
      <c r="E17" s="115">
        <v>2.5</v>
      </c>
      <c r="F17" s="88">
        <f>'Class 2'!K15</f>
        <v>2.1283026786534562</v>
      </c>
      <c r="G17" s="88"/>
    </row>
    <row r="18" spans="1:7" ht="15.75">
      <c r="A18" s="114"/>
      <c r="B18" s="114" t="s">
        <v>383</v>
      </c>
      <c r="C18" s="115"/>
      <c r="D18" s="118">
        <v>0.1</v>
      </c>
      <c r="E18" s="119">
        <v>1</v>
      </c>
      <c r="F18" s="88">
        <f>'Class 2'!K28</f>
        <v>0.99999999600000011</v>
      </c>
      <c r="G18" s="88"/>
    </row>
    <row r="19" spans="1:7" ht="15.75">
      <c r="A19" s="114"/>
      <c r="B19" s="114" t="s">
        <v>384</v>
      </c>
      <c r="C19" s="115"/>
      <c r="D19" s="115">
        <v>0.15</v>
      </c>
      <c r="E19" s="115">
        <v>1.5</v>
      </c>
      <c r="F19" s="88">
        <f>'Class 2'!K30</f>
        <v>1.4999999939999997</v>
      </c>
      <c r="G19" s="88"/>
    </row>
    <row r="20" spans="1:7" ht="15.75">
      <c r="A20" s="114"/>
      <c r="B20" s="114"/>
      <c r="C20" s="115"/>
      <c r="D20" s="115"/>
      <c r="E20" s="115"/>
      <c r="F20" s="88"/>
      <c r="G20" s="88"/>
    </row>
    <row r="21" spans="1:7" ht="15.75">
      <c r="A21" s="116" t="s">
        <v>114</v>
      </c>
      <c r="B21" s="116"/>
      <c r="C21" s="117">
        <v>0.2</v>
      </c>
      <c r="D21" s="117"/>
      <c r="E21" s="117">
        <v>10</v>
      </c>
      <c r="F21" s="89">
        <f>'Class 3'!F4</f>
        <v>8.3431999999999995</v>
      </c>
      <c r="G21" s="89">
        <f>F21*C21</f>
        <v>1.6686399999999999</v>
      </c>
    </row>
    <row r="22" spans="1:7" ht="15.75">
      <c r="A22" s="114"/>
      <c r="B22" s="114" t="s">
        <v>115</v>
      </c>
      <c r="C22" s="115"/>
      <c r="D22" s="115">
        <v>0.5</v>
      </c>
      <c r="E22" s="115">
        <v>5</v>
      </c>
      <c r="F22" s="88">
        <f>'Class 3'!F5</f>
        <v>3.3332000000000002</v>
      </c>
      <c r="G22" s="90"/>
    </row>
    <row r="23" spans="1:7" ht="15.75">
      <c r="A23" s="114"/>
      <c r="B23" s="114" t="s">
        <v>116</v>
      </c>
      <c r="C23" s="115"/>
      <c r="D23" s="115">
        <v>0.5</v>
      </c>
      <c r="E23" s="115">
        <v>5</v>
      </c>
      <c r="F23" s="88">
        <f>'Class 3'!F8</f>
        <v>5.01</v>
      </c>
      <c r="G23" s="90"/>
    </row>
    <row r="24" spans="1:7" ht="16.5" thickBot="1">
      <c r="A24" s="120"/>
      <c r="B24" s="120"/>
      <c r="C24" s="121"/>
      <c r="D24" s="121"/>
      <c r="E24" s="121"/>
      <c r="F24" s="95"/>
      <c r="G24" s="95"/>
    </row>
    <row r="25" spans="1:7" ht="15.75">
      <c r="A25" s="122"/>
      <c r="B25" s="122"/>
      <c r="C25" s="123"/>
      <c r="D25" s="123"/>
      <c r="E25" s="123"/>
    </row>
    <row r="26" spans="1:7" ht="18">
      <c r="A26" s="124" t="s">
        <v>412</v>
      </c>
      <c r="B26" s="124"/>
      <c r="C26" s="125"/>
      <c r="D26" s="125"/>
      <c r="E26" s="125"/>
    </row>
    <row r="27" spans="1:7" ht="18">
      <c r="A27" s="124" t="s">
        <v>413</v>
      </c>
      <c r="B27" s="124"/>
      <c r="C27" s="125"/>
      <c r="D27" s="125"/>
      <c r="E27" s="125"/>
    </row>
    <row r="28" spans="1:7" ht="18">
      <c r="A28" s="124" t="s">
        <v>414</v>
      </c>
      <c r="B28" s="124"/>
      <c r="C28" s="125"/>
      <c r="D28" s="125"/>
      <c r="E28" s="125"/>
    </row>
    <row r="29" spans="1:7" ht="18">
      <c r="A29" s="124" t="s">
        <v>415</v>
      </c>
      <c r="B29" s="124"/>
      <c r="C29" s="125"/>
      <c r="D29" s="125"/>
      <c r="E29" s="125"/>
    </row>
    <row r="30" spans="1:7" ht="18">
      <c r="A30" s="124" t="s">
        <v>416</v>
      </c>
      <c r="B30" s="124"/>
      <c r="C30" s="125"/>
      <c r="D30" s="125"/>
      <c r="E30" s="125"/>
    </row>
    <row r="31" spans="1:7">
      <c r="A31" s="25"/>
      <c r="B31" s="25"/>
      <c r="C31" s="26"/>
      <c r="D31" s="26"/>
      <c r="E31" s="26"/>
    </row>
    <row r="32" spans="1:7" ht="15.75">
      <c r="A32" s="91" t="s">
        <v>14</v>
      </c>
      <c r="B32" s="25"/>
      <c r="C32" s="26"/>
      <c r="D32" s="26"/>
      <c r="E32" s="26"/>
    </row>
    <row r="33" spans="1:5" ht="15.75">
      <c r="A33" s="91" t="s">
        <v>15</v>
      </c>
      <c r="B33" s="25"/>
      <c r="C33" s="26"/>
      <c r="D33" s="26"/>
      <c r="E33" s="26"/>
    </row>
  </sheetData>
  <phoneticPr fontId="15" type="noConversion"/>
  <pageMargins left="0.75" right="0.75" top="0.7" bottom="1" header="0.5" footer="0.5"/>
  <pageSetup scale="76"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M27" sqref="M27"/>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5" customWidth="1"/>
    <col min="7" max="7" width="15.5703125" style="15" customWidth="1"/>
    <col min="8" max="8" width="19.5703125" style="15" customWidth="1"/>
    <col min="9" max="9" width="22.28515625" style="20" customWidth="1"/>
    <col min="10" max="10" width="22.7109375" style="20" customWidth="1"/>
    <col min="11" max="11" width="11.42578125" style="52" customWidth="1"/>
    <col min="12" max="12" width="29.5703125" style="20" customWidth="1"/>
    <col min="13" max="13" width="24.42578125" style="20" customWidth="1"/>
    <col min="14" max="16384" width="17.85546875" style="2"/>
  </cols>
  <sheetData>
    <row r="1" spans="1:13" ht="15.75">
      <c r="A1" s="92" t="s">
        <v>19</v>
      </c>
    </row>
    <row r="3" spans="1:13" s="13" customFormat="1" ht="15.75" customHeight="1">
      <c r="A3" s="205" t="s">
        <v>237</v>
      </c>
      <c r="B3" s="206"/>
      <c r="C3" s="206"/>
      <c r="D3" s="206"/>
      <c r="E3" s="207"/>
      <c r="F3" s="202" t="s">
        <v>238</v>
      </c>
      <c r="G3" s="203"/>
      <c r="H3" s="203"/>
      <c r="I3" s="203"/>
      <c r="J3" s="204"/>
      <c r="K3" s="54"/>
      <c r="L3" s="55"/>
      <c r="M3" s="55"/>
    </row>
    <row r="4" spans="1:13" s="39" customFormat="1" ht="24" customHeight="1" thickBot="1">
      <c r="A4" s="208"/>
      <c r="B4" s="209"/>
      <c r="C4" s="209"/>
      <c r="D4" s="209"/>
      <c r="E4" s="210"/>
      <c r="F4" s="56" t="s">
        <v>285</v>
      </c>
      <c r="G4" s="56" t="s">
        <v>288</v>
      </c>
      <c r="H4" s="56" t="s">
        <v>282</v>
      </c>
      <c r="I4" s="56" t="s">
        <v>283</v>
      </c>
      <c r="J4" s="57" t="s">
        <v>284</v>
      </c>
      <c r="K4" s="56" t="s">
        <v>279</v>
      </c>
      <c r="L4" s="56" t="s">
        <v>280</v>
      </c>
      <c r="M4" s="56" t="s">
        <v>281</v>
      </c>
    </row>
    <row r="5" spans="1:13" s="9" customFormat="1" ht="16.5" thickTop="1">
      <c r="A5" s="126">
        <v>1</v>
      </c>
      <c r="B5" s="127" t="s">
        <v>233</v>
      </c>
      <c r="C5" s="127"/>
      <c r="D5" s="127"/>
      <c r="E5" s="128"/>
      <c r="F5" s="129"/>
      <c r="G5" s="129"/>
      <c r="H5" s="129"/>
      <c r="I5" s="129"/>
      <c r="J5" s="130"/>
      <c r="K5" s="65">
        <f>(K6+K25+K36)</f>
        <v>7.5734499697061999</v>
      </c>
      <c r="L5" s="41"/>
      <c r="M5" s="41"/>
    </row>
    <row r="6" spans="1:13" s="9" customFormat="1" ht="12.75">
      <c r="A6" s="131"/>
      <c r="B6" s="132">
        <v>1.1000000000000001</v>
      </c>
      <c r="C6" s="133" t="s">
        <v>234</v>
      </c>
      <c r="D6" s="133"/>
      <c r="E6" s="134"/>
      <c r="F6" s="135"/>
      <c r="G6" s="135"/>
      <c r="H6" s="135"/>
      <c r="I6" s="135"/>
      <c r="J6" s="136"/>
      <c r="K6" s="48">
        <f>(K7+K11+K16+K19+K21+K23)*0.3*0.83333333</f>
        <v>1.4742499941030001</v>
      </c>
      <c r="L6" s="16"/>
      <c r="M6" s="16"/>
    </row>
    <row r="7" spans="1:13">
      <c r="A7" s="137"/>
      <c r="B7" s="137"/>
      <c r="C7" s="22" t="s">
        <v>235</v>
      </c>
      <c r="D7" s="214" t="s">
        <v>117</v>
      </c>
      <c r="E7" s="215"/>
      <c r="F7" s="215"/>
      <c r="G7" s="215"/>
      <c r="H7" s="215"/>
      <c r="I7" s="215"/>
      <c r="J7" s="216"/>
      <c r="K7" s="45">
        <f>(SUM(K8:K10)*1.33)*0.3</f>
        <v>1.1970000000000001</v>
      </c>
      <c r="L7" s="8"/>
      <c r="M7" s="8"/>
    </row>
    <row r="8" spans="1:13" ht="150.75" customHeight="1">
      <c r="A8" s="3"/>
      <c r="B8" s="3"/>
      <c r="C8" s="3"/>
      <c r="D8" s="7" t="s">
        <v>236</v>
      </c>
      <c r="E8" s="8" t="s">
        <v>118</v>
      </c>
      <c r="F8" s="14" t="s">
        <v>239</v>
      </c>
      <c r="G8" s="5" t="s">
        <v>277</v>
      </c>
      <c r="H8" s="8" t="s">
        <v>292</v>
      </c>
      <c r="I8" s="8" t="s">
        <v>84</v>
      </c>
      <c r="J8" s="8" t="s">
        <v>296</v>
      </c>
      <c r="K8" s="44">
        <v>1</v>
      </c>
      <c r="L8" s="8" t="s">
        <v>293</v>
      </c>
      <c r="M8" s="8" t="s">
        <v>427</v>
      </c>
    </row>
    <row r="9" spans="1:13" ht="112.5" customHeight="1">
      <c r="A9" s="3"/>
      <c r="B9" s="3"/>
      <c r="C9" s="3"/>
      <c r="D9" s="7" t="s">
        <v>240</v>
      </c>
      <c r="E9" s="5" t="s">
        <v>119</v>
      </c>
      <c r="F9" s="14" t="s">
        <v>239</v>
      </c>
      <c r="G9" s="5" t="s">
        <v>278</v>
      </c>
      <c r="H9" s="24" t="s">
        <v>27</v>
      </c>
      <c r="I9" s="8" t="s">
        <v>297</v>
      </c>
      <c r="J9" s="8" t="s">
        <v>298</v>
      </c>
      <c r="K9" s="44">
        <v>2</v>
      </c>
      <c r="L9" s="8" t="s">
        <v>466</v>
      </c>
      <c r="M9" s="8" t="s">
        <v>405</v>
      </c>
    </row>
    <row r="10" spans="1:13" ht="149.25" customHeight="1">
      <c r="A10" s="3"/>
      <c r="B10" s="3"/>
      <c r="C10" s="3"/>
      <c r="D10" s="7" t="s">
        <v>241</v>
      </c>
      <c r="E10" s="5" t="s">
        <v>120</v>
      </c>
      <c r="F10" s="14" t="s">
        <v>239</v>
      </c>
      <c r="G10" s="5" t="s">
        <v>226</v>
      </c>
      <c r="H10" s="8" t="s">
        <v>299</v>
      </c>
      <c r="I10" s="8" t="s">
        <v>300</v>
      </c>
      <c r="J10" s="8" t="s">
        <v>301</v>
      </c>
      <c r="K10" s="44">
        <v>0</v>
      </c>
      <c r="L10" s="8" t="s">
        <v>461</v>
      </c>
      <c r="M10" s="8" t="s">
        <v>404</v>
      </c>
    </row>
    <row r="11" spans="1:13">
      <c r="A11" s="22"/>
      <c r="B11" s="22"/>
      <c r="C11" s="22" t="s">
        <v>242</v>
      </c>
      <c r="D11" s="214" t="s">
        <v>121</v>
      </c>
      <c r="E11" s="215"/>
      <c r="F11" s="215"/>
      <c r="G11" s="215"/>
      <c r="H11" s="215"/>
      <c r="I11" s="215"/>
      <c r="J11" s="216"/>
      <c r="K11" s="49">
        <f>(SUM(K12:K15))*0.3</f>
        <v>1.5</v>
      </c>
      <c r="L11" s="8"/>
      <c r="M11" s="8"/>
    </row>
    <row r="12" spans="1:13" ht="76.5" customHeight="1">
      <c r="A12" s="3"/>
      <c r="B12" s="3"/>
      <c r="C12" s="3"/>
      <c r="D12" s="7" t="s">
        <v>236</v>
      </c>
      <c r="E12" s="5" t="s">
        <v>122</v>
      </c>
      <c r="F12" s="14" t="s">
        <v>239</v>
      </c>
      <c r="G12" s="5" t="s">
        <v>227</v>
      </c>
      <c r="H12" s="8" t="s">
        <v>304</v>
      </c>
      <c r="I12" s="8" t="s">
        <v>302</v>
      </c>
      <c r="J12" s="8" t="s">
        <v>303</v>
      </c>
      <c r="K12" s="44">
        <v>1</v>
      </c>
      <c r="L12" s="8" t="s">
        <v>462</v>
      </c>
      <c r="M12" s="8" t="s">
        <v>463</v>
      </c>
    </row>
    <row r="13" spans="1:13" ht="87.75" customHeight="1">
      <c r="A13" s="3"/>
      <c r="B13" s="3"/>
      <c r="C13" s="3"/>
      <c r="D13" s="7" t="s">
        <v>240</v>
      </c>
      <c r="E13" s="5" t="s">
        <v>123</v>
      </c>
      <c r="F13" s="14" t="s">
        <v>239</v>
      </c>
      <c r="G13" s="5" t="s">
        <v>228</v>
      </c>
      <c r="H13" s="8" t="s">
        <v>85</v>
      </c>
      <c r="I13" s="8" t="s">
        <v>86</v>
      </c>
      <c r="J13" s="8" t="s">
        <v>9</v>
      </c>
      <c r="K13" s="44">
        <v>1</v>
      </c>
      <c r="L13" s="8" t="s">
        <v>467</v>
      </c>
      <c r="M13" s="8" t="s">
        <v>399</v>
      </c>
    </row>
    <row r="14" spans="1:13" ht="88.5" customHeight="1">
      <c r="A14" s="3"/>
      <c r="B14" s="3"/>
      <c r="C14" s="3"/>
      <c r="D14" s="7" t="s">
        <v>241</v>
      </c>
      <c r="E14" s="5" t="s">
        <v>221</v>
      </c>
      <c r="F14" s="14" t="s">
        <v>239</v>
      </c>
      <c r="G14" s="5" t="s">
        <v>259</v>
      </c>
      <c r="H14" s="8" t="s">
        <v>87</v>
      </c>
      <c r="I14" s="8" t="s">
        <v>88</v>
      </c>
      <c r="J14" s="8" t="s">
        <v>89</v>
      </c>
      <c r="K14" s="44">
        <v>1</v>
      </c>
      <c r="L14" s="8" t="s">
        <v>468</v>
      </c>
      <c r="M14" s="8" t="s">
        <v>464</v>
      </c>
    </row>
    <row r="15" spans="1:13" ht="111" customHeight="1">
      <c r="A15" s="3"/>
      <c r="B15" s="3"/>
      <c r="C15" s="3"/>
      <c r="D15" s="7" t="s">
        <v>243</v>
      </c>
      <c r="E15" s="5" t="s">
        <v>124</v>
      </c>
      <c r="F15" s="14" t="s">
        <v>239</v>
      </c>
      <c r="G15" s="5" t="s">
        <v>229</v>
      </c>
      <c r="H15" s="8" t="s">
        <v>90</v>
      </c>
      <c r="I15" s="8" t="s">
        <v>91</v>
      </c>
      <c r="J15" s="8" t="s">
        <v>92</v>
      </c>
      <c r="K15" s="44">
        <v>2</v>
      </c>
      <c r="L15" s="8" t="s">
        <v>0</v>
      </c>
      <c r="M15" s="8" t="s">
        <v>396</v>
      </c>
    </row>
    <row r="16" spans="1:13">
      <c r="A16" s="22"/>
      <c r="B16" s="22"/>
      <c r="C16" s="22" t="s">
        <v>244</v>
      </c>
      <c r="D16" s="214" t="s">
        <v>125</v>
      </c>
      <c r="E16" s="215"/>
      <c r="F16" s="215"/>
      <c r="G16" s="215"/>
      <c r="H16" s="215"/>
      <c r="I16" s="215"/>
      <c r="J16" s="216"/>
      <c r="K16" s="50">
        <f>(SUM(K17:K18)*2)*0.2</f>
        <v>1.2000000000000002</v>
      </c>
      <c r="L16" s="8"/>
      <c r="M16" s="8"/>
    </row>
    <row r="17" spans="1:13" ht="123" customHeight="1">
      <c r="A17" s="3"/>
      <c r="B17" s="3"/>
      <c r="C17" s="3"/>
      <c r="D17" s="7" t="s">
        <v>236</v>
      </c>
      <c r="E17" s="6" t="s">
        <v>93</v>
      </c>
      <c r="F17" s="8" t="s">
        <v>239</v>
      </c>
      <c r="G17" s="5" t="s">
        <v>224</v>
      </c>
      <c r="H17" s="8" t="s">
        <v>94</v>
      </c>
      <c r="I17" s="8" t="s">
        <v>95</v>
      </c>
      <c r="J17" s="8" t="s">
        <v>96</v>
      </c>
      <c r="K17" s="44">
        <v>2</v>
      </c>
      <c r="L17" s="8" t="s">
        <v>429</v>
      </c>
      <c r="M17" s="8" t="s">
        <v>430</v>
      </c>
    </row>
    <row r="18" spans="1:13" ht="63.75" customHeight="1">
      <c r="A18" s="3"/>
      <c r="B18" s="3"/>
      <c r="C18" s="3"/>
      <c r="D18" s="7" t="s">
        <v>240</v>
      </c>
      <c r="E18" s="6" t="s">
        <v>126</v>
      </c>
      <c r="F18" s="8" t="s">
        <v>239</v>
      </c>
      <c r="G18" s="5" t="s">
        <v>260</v>
      </c>
      <c r="H18" s="8" t="s">
        <v>225</v>
      </c>
      <c r="I18" s="21" t="s">
        <v>286</v>
      </c>
      <c r="J18" s="8" t="s">
        <v>28</v>
      </c>
      <c r="K18" s="44">
        <v>1</v>
      </c>
      <c r="L18" s="18" t="s">
        <v>1</v>
      </c>
      <c r="M18" s="8" t="s">
        <v>465</v>
      </c>
    </row>
    <row r="19" spans="1:13">
      <c r="A19" s="22"/>
      <c r="B19" s="22"/>
      <c r="C19" s="22" t="s">
        <v>245</v>
      </c>
      <c r="D19" s="214" t="s">
        <v>127</v>
      </c>
      <c r="E19" s="215"/>
      <c r="F19" s="215"/>
      <c r="G19" s="215"/>
      <c r="H19" s="215"/>
      <c r="I19" s="215"/>
      <c r="J19" s="216"/>
      <c r="K19" s="50">
        <f>K20*4*0.2</f>
        <v>1.6</v>
      </c>
      <c r="L19" s="8"/>
      <c r="M19" s="8"/>
    </row>
    <row r="20" spans="1:13" ht="87.75" customHeight="1">
      <c r="A20" s="3"/>
      <c r="B20" s="3"/>
      <c r="C20" s="3"/>
      <c r="D20" s="7" t="s">
        <v>236</v>
      </c>
      <c r="E20" s="5" t="s">
        <v>128</v>
      </c>
      <c r="F20" s="12" t="s">
        <v>239</v>
      </c>
      <c r="G20" s="8" t="s">
        <v>97</v>
      </c>
      <c r="H20" s="8" t="s">
        <v>98</v>
      </c>
      <c r="I20" s="21" t="s">
        <v>308</v>
      </c>
      <c r="J20" s="8" t="s">
        <v>99</v>
      </c>
      <c r="K20" s="44">
        <v>2</v>
      </c>
      <c r="L20" s="8" t="s">
        <v>2</v>
      </c>
      <c r="M20" s="8" t="s">
        <v>403</v>
      </c>
    </row>
    <row r="21" spans="1:13" s="23" customFormat="1" ht="12.75" customHeight="1">
      <c r="A21" s="22"/>
      <c r="B21" s="22"/>
      <c r="C21" s="22" t="s">
        <v>246</v>
      </c>
      <c r="D21" s="217" t="s">
        <v>129</v>
      </c>
      <c r="E21" s="218"/>
      <c r="F21" s="218"/>
      <c r="G21" s="218"/>
      <c r="H21" s="218"/>
      <c r="I21" s="218"/>
      <c r="J21" s="219"/>
      <c r="K21" s="50">
        <f>K22*4*0.1</f>
        <v>0.4</v>
      </c>
      <c r="L21" s="8"/>
      <c r="M21" s="8"/>
    </row>
    <row r="22" spans="1:13" ht="113.25" customHeight="1">
      <c r="A22" s="3"/>
      <c r="B22" s="3"/>
      <c r="C22" s="3"/>
      <c r="D22" s="7" t="s">
        <v>236</v>
      </c>
      <c r="E22" s="5" t="s">
        <v>130</v>
      </c>
      <c r="F22" s="12" t="s">
        <v>239</v>
      </c>
      <c r="G22" s="8" t="s">
        <v>62</v>
      </c>
      <c r="H22" s="8" t="s">
        <v>63</v>
      </c>
      <c r="I22" s="20" t="s">
        <v>70</v>
      </c>
      <c r="J22" s="8" t="s">
        <v>72</v>
      </c>
      <c r="K22" s="46">
        <v>1</v>
      </c>
      <c r="L22" s="8" t="s">
        <v>432</v>
      </c>
      <c r="M22" s="8" t="s">
        <v>431</v>
      </c>
    </row>
    <row r="23" spans="1:13">
      <c r="A23" s="10"/>
      <c r="B23" s="10"/>
      <c r="C23" s="10" t="s">
        <v>247</v>
      </c>
      <c r="D23" s="217" t="s">
        <v>131</v>
      </c>
      <c r="E23" s="218"/>
      <c r="F23" s="218"/>
      <c r="G23" s="218"/>
      <c r="H23" s="218"/>
      <c r="I23" s="218"/>
      <c r="J23" s="219"/>
      <c r="K23" s="50">
        <f>K24*4*-0.1</f>
        <v>0</v>
      </c>
      <c r="L23" s="8"/>
      <c r="M23" s="8"/>
    </row>
    <row r="24" spans="1:13" ht="111.75" customHeight="1">
      <c r="A24" s="3"/>
      <c r="B24" s="3"/>
      <c r="C24" s="3"/>
      <c r="D24" s="7" t="s">
        <v>236</v>
      </c>
      <c r="E24" s="5" t="s">
        <v>25</v>
      </c>
      <c r="F24" s="12" t="s">
        <v>239</v>
      </c>
      <c r="G24" s="8" t="s">
        <v>287</v>
      </c>
      <c r="H24" s="17" t="s">
        <v>26</v>
      </c>
      <c r="I24" s="8" t="s">
        <v>100</v>
      </c>
      <c r="J24" s="8" t="s">
        <v>132</v>
      </c>
      <c r="K24" s="44">
        <v>0</v>
      </c>
      <c r="L24" s="8" t="s">
        <v>400</v>
      </c>
      <c r="M24" s="8" t="s">
        <v>399</v>
      </c>
    </row>
    <row r="25" spans="1:13" ht="12.75">
      <c r="A25" s="43"/>
      <c r="B25" s="138">
        <v>1.2</v>
      </c>
      <c r="C25" s="220" t="s">
        <v>261</v>
      </c>
      <c r="D25" s="221"/>
      <c r="E25" s="221"/>
      <c r="F25" s="221"/>
      <c r="G25" s="221"/>
      <c r="H25" s="221"/>
      <c r="I25" s="221"/>
      <c r="J25" s="222"/>
      <c r="K25" s="48">
        <f>(K26+K28+K30+K32+K34)*0.4*0.83333333</f>
        <v>3.5991999856032</v>
      </c>
      <c r="L25" s="16"/>
      <c r="M25" s="16"/>
    </row>
    <row r="26" spans="1:13">
      <c r="A26" s="43"/>
      <c r="B26" s="43"/>
      <c r="C26" s="43" t="s">
        <v>262</v>
      </c>
      <c r="D26" s="211" t="s">
        <v>133</v>
      </c>
      <c r="E26" s="212"/>
      <c r="F26" s="212"/>
      <c r="G26" s="212"/>
      <c r="H26" s="212"/>
      <c r="I26" s="212"/>
      <c r="J26" s="213"/>
      <c r="K26" s="51">
        <f>K27*4*0.2666</f>
        <v>3.1992000000000003</v>
      </c>
      <c r="L26" s="8"/>
      <c r="M26" s="8"/>
    </row>
    <row r="27" spans="1:13" ht="196.5" customHeight="1">
      <c r="A27" s="3"/>
      <c r="B27" s="3"/>
      <c r="C27" s="3"/>
      <c r="D27" s="7" t="s">
        <v>236</v>
      </c>
      <c r="E27" s="5" t="s">
        <v>134</v>
      </c>
      <c r="F27" s="12" t="s">
        <v>239</v>
      </c>
      <c r="G27" s="8" t="s">
        <v>230</v>
      </c>
      <c r="H27" s="8" t="s">
        <v>305</v>
      </c>
      <c r="I27" s="8" t="s">
        <v>102</v>
      </c>
      <c r="J27" s="8" t="s">
        <v>101</v>
      </c>
      <c r="K27" s="46">
        <v>3</v>
      </c>
      <c r="L27" s="8" t="s">
        <v>295</v>
      </c>
      <c r="M27" s="8" t="s">
        <v>450</v>
      </c>
    </row>
    <row r="28" spans="1:13">
      <c r="A28" s="43"/>
      <c r="B28" s="43"/>
      <c r="C28" s="43" t="s">
        <v>263</v>
      </c>
      <c r="D28" s="211" t="s">
        <v>135</v>
      </c>
      <c r="E28" s="212"/>
      <c r="F28" s="212"/>
      <c r="G28" s="212"/>
      <c r="H28" s="212"/>
      <c r="I28" s="212"/>
      <c r="J28" s="213"/>
      <c r="K28" s="51">
        <f>K29*4*0.2666</f>
        <v>3.1992000000000003</v>
      </c>
      <c r="L28" s="8"/>
      <c r="M28" s="8"/>
    </row>
    <row r="29" spans="1:13" ht="152.25" customHeight="1">
      <c r="A29" s="3"/>
      <c r="B29" s="3"/>
      <c r="C29" s="3"/>
      <c r="D29" s="7" t="s">
        <v>236</v>
      </c>
      <c r="E29" s="8" t="s">
        <v>136</v>
      </c>
      <c r="F29" s="12" t="s">
        <v>239</v>
      </c>
      <c r="G29" s="8" t="s">
        <v>231</v>
      </c>
      <c r="H29" s="8" t="s">
        <v>103</v>
      </c>
      <c r="I29" s="8" t="s">
        <v>104</v>
      </c>
      <c r="J29" s="8" t="s">
        <v>105</v>
      </c>
      <c r="K29" s="44">
        <v>3</v>
      </c>
      <c r="L29" s="8" t="s">
        <v>451</v>
      </c>
      <c r="M29" s="8" t="s">
        <v>452</v>
      </c>
    </row>
    <row r="30" spans="1:13" ht="12.75" customHeight="1">
      <c r="A30" s="43"/>
      <c r="B30" s="43"/>
      <c r="C30" s="43" t="s">
        <v>264</v>
      </c>
      <c r="D30" s="223" t="s">
        <v>137</v>
      </c>
      <c r="E30" s="224"/>
      <c r="F30" s="224"/>
      <c r="G30" s="224"/>
      <c r="H30" s="224"/>
      <c r="I30" s="224"/>
      <c r="J30" s="225"/>
      <c r="K30" s="51">
        <f>K31*4*0.2666</f>
        <v>3.1992000000000003</v>
      </c>
      <c r="L30" s="8"/>
      <c r="M30" s="8"/>
    </row>
    <row r="31" spans="1:13" ht="147" customHeight="1">
      <c r="A31" s="3"/>
      <c r="B31" s="3"/>
      <c r="C31" s="3"/>
      <c r="D31" s="7" t="s">
        <v>236</v>
      </c>
      <c r="E31" s="5" t="s">
        <v>138</v>
      </c>
      <c r="F31" s="12" t="s">
        <v>239</v>
      </c>
      <c r="G31" s="8" t="s">
        <v>232</v>
      </c>
      <c r="H31" s="8" t="s">
        <v>106</v>
      </c>
      <c r="I31" s="8" t="s">
        <v>107</v>
      </c>
      <c r="J31" s="8" t="s">
        <v>57</v>
      </c>
      <c r="K31" s="44">
        <v>3</v>
      </c>
      <c r="L31" s="8" t="s">
        <v>448</v>
      </c>
      <c r="M31" s="8" t="s">
        <v>449</v>
      </c>
    </row>
    <row r="32" spans="1:13">
      <c r="A32" s="43"/>
      <c r="B32" s="43"/>
      <c r="C32" s="43" t="s">
        <v>265</v>
      </c>
      <c r="D32" s="223" t="s">
        <v>139</v>
      </c>
      <c r="E32" s="224"/>
      <c r="F32" s="224"/>
      <c r="G32" s="224"/>
      <c r="H32" s="224"/>
      <c r="I32" s="224"/>
      <c r="J32" s="225"/>
      <c r="K32" s="50">
        <f>K33*4*0.1</f>
        <v>0.8</v>
      </c>
      <c r="L32" s="8"/>
      <c r="M32" s="8"/>
    </row>
    <row r="33" spans="1:13" ht="87" customHeight="1">
      <c r="A33" s="3"/>
      <c r="B33" s="3"/>
      <c r="C33" s="3"/>
      <c r="D33" s="7" t="s">
        <v>236</v>
      </c>
      <c r="E33" s="8" t="s">
        <v>306</v>
      </c>
      <c r="F33" s="8" t="s">
        <v>239</v>
      </c>
      <c r="G33" s="8" t="s">
        <v>307</v>
      </c>
      <c r="H33" s="8" t="s">
        <v>58</v>
      </c>
      <c r="I33" s="8" t="s">
        <v>59</v>
      </c>
      <c r="J33" s="8" t="s">
        <v>60</v>
      </c>
      <c r="K33" s="44">
        <v>2</v>
      </c>
      <c r="L33" s="8" t="s">
        <v>397</v>
      </c>
      <c r="M33" s="8" t="s">
        <v>8</v>
      </c>
    </row>
    <row r="34" spans="1:13">
      <c r="A34" s="22"/>
      <c r="B34" s="22"/>
      <c r="C34" s="22" t="s">
        <v>266</v>
      </c>
      <c r="D34" s="217" t="s">
        <v>140</v>
      </c>
      <c r="E34" s="218"/>
      <c r="F34" s="218"/>
      <c r="G34" s="218"/>
      <c r="H34" s="218"/>
      <c r="I34" s="218"/>
      <c r="J34" s="219"/>
      <c r="K34" s="50">
        <f>K35*4*0.1</f>
        <v>0.4</v>
      </c>
      <c r="L34" s="8"/>
      <c r="M34" s="8"/>
    </row>
    <row r="35" spans="1:13" ht="123.75" customHeight="1">
      <c r="A35" s="3"/>
      <c r="B35" s="3"/>
      <c r="C35" s="3"/>
      <c r="D35" s="7" t="s">
        <v>236</v>
      </c>
      <c r="E35" s="5" t="s">
        <v>141</v>
      </c>
      <c r="F35" s="12" t="s">
        <v>239</v>
      </c>
      <c r="G35" s="8" t="s">
        <v>61</v>
      </c>
      <c r="H35" s="8" t="s">
        <v>71</v>
      </c>
      <c r="I35" s="20" t="s">
        <v>294</v>
      </c>
      <c r="J35" s="8" t="s">
        <v>29</v>
      </c>
      <c r="K35" s="46">
        <v>1</v>
      </c>
      <c r="L35" s="8" t="s">
        <v>436</v>
      </c>
      <c r="M35" s="8" t="s">
        <v>431</v>
      </c>
    </row>
    <row r="36" spans="1:13" ht="12" customHeight="1">
      <c r="A36" s="43"/>
      <c r="B36" s="138">
        <v>1.3</v>
      </c>
      <c r="C36" s="226" t="s">
        <v>267</v>
      </c>
      <c r="D36" s="227"/>
      <c r="E36" s="227"/>
      <c r="F36" s="227"/>
      <c r="G36" s="227"/>
      <c r="H36" s="227"/>
      <c r="I36" s="227"/>
      <c r="J36" s="228"/>
      <c r="K36" s="48">
        <f>(K37+K39+K41+K43+K45)*0.3*0.83333333</f>
        <v>2.4999999900000001</v>
      </c>
      <c r="L36" s="16"/>
      <c r="M36" s="16"/>
    </row>
    <row r="37" spans="1:13">
      <c r="A37" s="43"/>
      <c r="B37" s="43"/>
      <c r="C37" s="43" t="s">
        <v>268</v>
      </c>
      <c r="D37" s="211" t="s">
        <v>142</v>
      </c>
      <c r="E37" s="212"/>
      <c r="F37" s="212"/>
      <c r="G37" s="212"/>
      <c r="H37" s="212"/>
      <c r="I37" s="212"/>
      <c r="J37" s="213"/>
      <c r="K37" s="50">
        <f>K38*4*0.6</f>
        <v>7.1999999999999993</v>
      </c>
      <c r="L37" s="8"/>
      <c r="M37" s="8"/>
    </row>
    <row r="38" spans="1:13" ht="98.25" customHeight="1">
      <c r="A38" s="3"/>
      <c r="B38" s="3"/>
      <c r="C38" s="3"/>
      <c r="D38" s="7" t="s">
        <v>236</v>
      </c>
      <c r="E38" s="8" t="s">
        <v>143</v>
      </c>
      <c r="F38" s="12" t="s">
        <v>239</v>
      </c>
      <c r="G38" s="8" t="s">
        <v>230</v>
      </c>
      <c r="H38" s="8" t="s">
        <v>73</v>
      </c>
      <c r="I38" s="8" t="s">
        <v>74</v>
      </c>
      <c r="J38" s="8" t="s">
        <v>75</v>
      </c>
      <c r="K38" s="44">
        <v>3</v>
      </c>
      <c r="L38" s="8" t="s">
        <v>433</v>
      </c>
      <c r="M38" s="8" t="s">
        <v>434</v>
      </c>
    </row>
    <row r="39" spans="1:13" ht="12.75" customHeight="1">
      <c r="A39" s="43"/>
      <c r="B39" s="43"/>
      <c r="C39" s="43" t="s">
        <v>269</v>
      </c>
      <c r="D39" s="223" t="s">
        <v>144</v>
      </c>
      <c r="E39" s="224"/>
      <c r="F39" s="224"/>
      <c r="G39" s="224"/>
      <c r="H39" s="224"/>
      <c r="I39" s="224"/>
      <c r="J39" s="225"/>
      <c r="K39" s="50">
        <f>K40*4*0.3</f>
        <v>2.4</v>
      </c>
      <c r="L39" s="8"/>
      <c r="M39" s="8"/>
    </row>
    <row r="40" spans="1:13" ht="100.5" customHeight="1">
      <c r="A40" s="3"/>
      <c r="B40" s="3"/>
      <c r="C40" s="3"/>
      <c r="D40" s="19" t="s">
        <v>236</v>
      </c>
      <c r="E40" s="8" t="s">
        <v>289</v>
      </c>
      <c r="F40" s="12" t="s">
        <v>239</v>
      </c>
      <c r="G40" s="8" t="s">
        <v>223</v>
      </c>
      <c r="H40" s="8" t="s">
        <v>76</v>
      </c>
      <c r="I40" s="8" t="s">
        <v>77</v>
      </c>
      <c r="J40" s="8" t="s">
        <v>78</v>
      </c>
      <c r="K40" s="44">
        <v>2</v>
      </c>
      <c r="L40" s="8" t="s">
        <v>411</v>
      </c>
      <c r="M40" s="8" t="s">
        <v>456</v>
      </c>
    </row>
    <row r="41" spans="1:13" ht="12.75" customHeight="1">
      <c r="A41" s="43"/>
      <c r="B41" s="43"/>
      <c r="C41" s="43" t="s">
        <v>270</v>
      </c>
      <c r="D41" s="223" t="s">
        <v>145</v>
      </c>
      <c r="E41" s="224"/>
      <c r="F41" s="224"/>
      <c r="G41" s="224"/>
      <c r="H41" s="224"/>
      <c r="I41" s="224"/>
      <c r="J41" s="225"/>
      <c r="K41" s="50">
        <f>K42*4*-0.1</f>
        <v>-0.4</v>
      </c>
      <c r="L41" s="8"/>
      <c r="M41" s="8"/>
    </row>
    <row r="42" spans="1:13" ht="64.5" customHeight="1">
      <c r="A42" s="3"/>
      <c r="B42" s="3"/>
      <c r="C42" s="3"/>
      <c r="D42" s="19" t="s">
        <v>236</v>
      </c>
      <c r="E42" s="8" t="s">
        <v>290</v>
      </c>
      <c r="F42" s="12" t="s">
        <v>239</v>
      </c>
      <c r="G42" s="8" t="s">
        <v>223</v>
      </c>
      <c r="H42" s="8" t="s">
        <v>222</v>
      </c>
      <c r="I42" s="20" t="s">
        <v>79</v>
      </c>
      <c r="J42" s="8" t="s">
        <v>80</v>
      </c>
      <c r="K42" s="44">
        <v>1</v>
      </c>
      <c r="L42" s="8" t="s">
        <v>457</v>
      </c>
      <c r="M42" s="8" t="s">
        <v>458</v>
      </c>
    </row>
    <row r="43" spans="1:13" ht="12.75" customHeight="1">
      <c r="A43" s="43"/>
      <c r="B43" s="43"/>
      <c r="C43" s="43" t="s">
        <v>271</v>
      </c>
      <c r="D43" s="223" t="s">
        <v>146</v>
      </c>
      <c r="E43" s="224"/>
      <c r="F43" s="224"/>
      <c r="G43" s="224"/>
      <c r="H43" s="224"/>
      <c r="I43" s="224"/>
      <c r="J43" s="225"/>
      <c r="K43" s="50">
        <f>K44*4*0.1</f>
        <v>0.4</v>
      </c>
      <c r="L43" s="8"/>
      <c r="M43" s="8"/>
    </row>
    <row r="44" spans="1:13" ht="64.5" customHeight="1">
      <c r="A44" s="3"/>
      <c r="B44" s="3"/>
      <c r="C44" s="3"/>
      <c r="D44" s="19" t="s">
        <v>236</v>
      </c>
      <c r="E44" s="8" t="s">
        <v>291</v>
      </c>
      <c r="F44" s="12" t="s">
        <v>239</v>
      </c>
      <c r="G44" s="8" t="s">
        <v>223</v>
      </c>
      <c r="H44" s="8" t="s">
        <v>205</v>
      </c>
      <c r="I44" s="20" t="s">
        <v>81</v>
      </c>
      <c r="J44" s="8" t="s">
        <v>82</v>
      </c>
      <c r="K44" s="44">
        <v>1</v>
      </c>
      <c r="L44" s="8" t="s">
        <v>409</v>
      </c>
      <c r="M44" s="8" t="s">
        <v>410</v>
      </c>
    </row>
    <row r="45" spans="1:13" ht="13.5" customHeight="1">
      <c r="A45" s="22"/>
      <c r="B45" s="22"/>
      <c r="C45" s="22" t="s">
        <v>272</v>
      </c>
      <c r="D45" s="217" t="s">
        <v>147</v>
      </c>
      <c r="E45" s="218"/>
      <c r="F45" s="218"/>
      <c r="G45" s="218"/>
      <c r="H45" s="218"/>
      <c r="I45" s="218"/>
      <c r="J45" s="219"/>
      <c r="K45" s="50">
        <f>K46*4*0.1</f>
        <v>0.4</v>
      </c>
      <c r="L45" s="8"/>
      <c r="M45" s="8"/>
    </row>
    <row r="46" spans="1:13" ht="122.25" customHeight="1">
      <c r="A46" s="3"/>
      <c r="B46" s="3"/>
      <c r="C46" s="3"/>
      <c r="D46" s="7" t="s">
        <v>236</v>
      </c>
      <c r="E46" s="5" t="s">
        <v>148</v>
      </c>
      <c r="F46" s="12" t="s">
        <v>239</v>
      </c>
      <c r="G46" s="8" t="s">
        <v>309</v>
      </c>
      <c r="H46" s="8" t="s">
        <v>83</v>
      </c>
      <c r="I46" s="8" t="s">
        <v>41</v>
      </c>
      <c r="J46" s="8" t="s">
        <v>30</v>
      </c>
      <c r="K46" s="46">
        <v>1</v>
      </c>
      <c r="L46" s="8" t="s">
        <v>435</v>
      </c>
      <c r="M46" s="8" t="s">
        <v>431</v>
      </c>
    </row>
  </sheetData>
  <customSheetViews>
    <customSheetView guid="{CAAA166C-6610-45E6-B022-369891574490}" fitToPage="1" topLeftCell="G1">
      <selection activeCell="K2" sqref="K2:N2"/>
      <pageMargins left="0.5" right="0.5" top="0.5" bottom="0.42" header="0.17" footer="0.22"/>
      <pageSetup scale="59" fitToHeight="5" orientation="landscape" r:id="rId1"/>
      <headerFooter alignWithMargins="0"/>
    </customSheetView>
    <customSheetView guid="{A6C775B4-2D7B-47C0-8BA7-F8D0B9E52BCD}" showPageBreaks="1" fitToPage="1" showRuler="0" topLeftCell="B43">
      <selection activeCell="L48" sqref="L48"/>
      <pageMargins left="0.5" right="0.5" top="0.5" bottom="0.42" header="0.17" footer="0.22"/>
      <pageSetup scale="59" fitToHeight="5" orientation="landscape" r:id="rId2"/>
      <headerFooter alignWithMargins="0"/>
    </customSheetView>
  </customSheetViews>
  <mergeCells count="20">
    <mergeCell ref="D26:J26"/>
    <mergeCell ref="D30:J30"/>
    <mergeCell ref="D32:J32"/>
    <mergeCell ref="D34:J34"/>
    <mergeCell ref="C36:J36"/>
    <mergeCell ref="D45:J45"/>
    <mergeCell ref="D37:J37"/>
    <mergeCell ref="D39:J39"/>
    <mergeCell ref="D41:J41"/>
    <mergeCell ref="D43:J43"/>
    <mergeCell ref="F3:J3"/>
    <mergeCell ref="A3:E4"/>
    <mergeCell ref="D28:J28"/>
    <mergeCell ref="D7:J7"/>
    <mergeCell ref="D11:J11"/>
    <mergeCell ref="D16:J16"/>
    <mergeCell ref="D19:J19"/>
    <mergeCell ref="D21:J21"/>
    <mergeCell ref="D23:J23"/>
    <mergeCell ref="C25:J25"/>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D9" sqref="D9:J9"/>
    </sheetView>
  </sheetViews>
  <sheetFormatPr defaultRowHeight="12.75"/>
  <cols>
    <col min="1" max="1" width="3.7109375" style="140" customWidth="1"/>
    <col min="2" max="2" width="3.7109375" style="139" customWidth="1"/>
    <col min="3" max="3" width="5" style="140" customWidth="1"/>
    <col min="4" max="4" width="3.5703125" style="139" customWidth="1"/>
    <col min="5" max="5" width="21.7109375" style="141" customWidth="1"/>
    <col min="6" max="6" width="12.7109375" style="142" customWidth="1"/>
    <col min="7" max="7" width="21.42578125" style="142" customWidth="1"/>
    <col min="8" max="8" width="24.5703125" style="142" customWidth="1"/>
    <col min="9" max="9" width="22.42578125" style="142" customWidth="1"/>
    <col min="10" max="10" width="27.140625" style="142" customWidth="1"/>
    <col min="11" max="11" width="10" style="47" bestFit="1" customWidth="1"/>
    <col min="12" max="12" width="31.5703125" style="11" customWidth="1"/>
    <col min="13" max="13" width="19.5703125" style="11" customWidth="1"/>
  </cols>
  <sheetData>
    <row r="1" spans="1:13" ht="15.75">
      <c r="A1" s="92" t="s">
        <v>19</v>
      </c>
    </row>
    <row r="3" spans="1:13" s="2" customFormat="1" ht="15.75" customHeight="1">
      <c r="A3" s="229" t="s">
        <v>237</v>
      </c>
      <c r="B3" s="230"/>
      <c r="C3" s="230"/>
      <c r="D3" s="230"/>
      <c r="E3" s="231"/>
      <c r="F3" s="235" t="s">
        <v>238</v>
      </c>
      <c r="G3" s="236"/>
      <c r="H3" s="236"/>
      <c r="I3" s="236"/>
      <c r="J3" s="237"/>
      <c r="K3" s="58"/>
      <c r="L3" s="59"/>
      <c r="M3" s="59"/>
    </row>
    <row r="4" spans="1:13" s="2" customFormat="1" ht="21.75" customHeight="1" thickBot="1">
      <c r="A4" s="232"/>
      <c r="B4" s="233"/>
      <c r="C4" s="233"/>
      <c r="D4" s="233"/>
      <c r="E4" s="234"/>
      <c r="F4" s="143" t="s">
        <v>285</v>
      </c>
      <c r="G4" s="143" t="s">
        <v>288</v>
      </c>
      <c r="H4" s="143" t="s">
        <v>282</v>
      </c>
      <c r="I4" s="143" t="s">
        <v>283</v>
      </c>
      <c r="J4" s="144" t="s">
        <v>284</v>
      </c>
      <c r="K4" s="56" t="s">
        <v>279</v>
      </c>
      <c r="L4" s="56" t="s">
        <v>280</v>
      </c>
      <c r="M4" s="56" t="s">
        <v>281</v>
      </c>
    </row>
    <row r="5" spans="1:13" s="9" customFormat="1" ht="16.5" customHeight="1" thickTop="1">
      <c r="A5" s="145">
        <v>2</v>
      </c>
      <c r="B5" s="240" t="s">
        <v>248</v>
      </c>
      <c r="C5" s="241"/>
      <c r="D5" s="241"/>
      <c r="E5" s="241"/>
      <c r="F5" s="241"/>
      <c r="G5" s="241"/>
      <c r="H5" s="241"/>
      <c r="I5" s="241"/>
      <c r="J5" s="242"/>
      <c r="K5" s="106">
        <f>(K6+K13+K15+K28+K30)</f>
        <v>8.2345526542284553</v>
      </c>
      <c r="L5" s="107"/>
      <c r="M5" s="107"/>
    </row>
    <row r="6" spans="1:13" s="9" customFormat="1" ht="12.75" customHeight="1">
      <c r="A6" s="146"/>
      <c r="B6" s="147">
        <v>2.1</v>
      </c>
      <c r="C6" s="243" t="s">
        <v>249</v>
      </c>
      <c r="D6" s="244"/>
      <c r="E6" s="244"/>
      <c r="F6" s="244"/>
      <c r="G6" s="244"/>
      <c r="H6" s="244"/>
      <c r="I6" s="244"/>
      <c r="J6" s="245"/>
      <c r="K6" s="48">
        <f>((K8+K10+K12)*1.33)*0.25*0.83333333</f>
        <v>1.9395833255750001</v>
      </c>
      <c r="L6" s="40"/>
      <c r="M6" s="40"/>
    </row>
    <row r="7" spans="1:13" s="2" customFormat="1" ht="12">
      <c r="A7" s="148"/>
      <c r="B7" s="149"/>
      <c r="C7" s="148" t="s">
        <v>250</v>
      </c>
      <c r="D7" s="246" t="s">
        <v>149</v>
      </c>
      <c r="E7" s="247"/>
      <c r="F7" s="247"/>
      <c r="G7" s="247"/>
      <c r="H7" s="247"/>
      <c r="I7" s="247"/>
      <c r="J7" s="248"/>
      <c r="K7" s="43"/>
      <c r="L7" s="5"/>
      <c r="M7" s="5"/>
    </row>
    <row r="8" spans="1:13" s="2" customFormat="1" ht="111" customHeight="1">
      <c r="A8" s="150"/>
      <c r="B8" s="151"/>
      <c r="C8" s="150"/>
      <c r="D8" s="151" t="s">
        <v>236</v>
      </c>
      <c r="E8" s="152" t="s">
        <v>220</v>
      </c>
      <c r="F8" s="153" t="s">
        <v>239</v>
      </c>
      <c r="G8" s="24" t="s">
        <v>42</v>
      </c>
      <c r="H8" s="24" t="s">
        <v>5</v>
      </c>
      <c r="I8" s="24" t="s">
        <v>43</v>
      </c>
      <c r="J8" s="24" t="s">
        <v>44</v>
      </c>
      <c r="K8" s="44">
        <v>2</v>
      </c>
      <c r="L8" s="5" t="s">
        <v>437</v>
      </c>
      <c r="M8" s="5" t="s">
        <v>438</v>
      </c>
    </row>
    <row r="9" spans="1:13" s="2" customFormat="1" ht="13.5" customHeight="1">
      <c r="A9" s="154"/>
      <c r="B9" s="155"/>
      <c r="C9" s="154" t="s">
        <v>251</v>
      </c>
      <c r="D9" s="249" t="s">
        <v>150</v>
      </c>
      <c r="E9" s="250"/>
      <c r="F9" s="250"/>
      <c r="G9" s="250"/>
      <c r="H9" s="250"/>
      <c r="I9" s="250"/>
      <c r="J9" s="251"/>
      <c r="K9" s="44"/>
      <c r="L9" s="5"/>
      <c r="M9" s="5"/>
    </row>
    <row r="10" spans="1:13" s="2" customFormat="1" ht="126" customHeight="1">
      <c r="A10" s="150"/>
      <c r="B10" s="151"/>
      <c r="C10" s="150"/>
      <c r="D10" s="151" t="s">
        <v>236</v>
      </c>
      <c r="E10" s="152" t="s">
        <v>151</v>
      </c>
      <c r="F10" s="24" t="s">
        <v>239</v>
      </c>
      <c r="G10" s="24" t="s">
        <v>217</v>
      </c>
      <c r="H10" s="24" t="s">
        <v>218</v>
      </c>
      <c r="I10" s="24" t="s">
        <v>38</v>
      </c>
      <c r="J10" s="24" t="s">
        <v>219</v>
      </c>
      <c r="K10" s="44">
        <v>3</v>
      </c>
      <c r="L10" s="5" t="s">
        <v>439</v>
      </c>
      <c r="M10" s="5" t="s">
        <v>440</v>
      </c>
    </row>
    <row r="11" spans="1:13" s="2" customFormat="1" ht="13.5" customHeight="1">
      <c r="A11" s="154"/>
      <c r="B11" s="155"/>
      <c r="C11" s="154" t="s">
        <v>252</v>
      </c>
      <c r="D11" s="249" t="s">
        <v>152</v>
      </c>
      <c r="E11" s="250"/>
      <c r="F11" s="250"/>
      <c r="G11" s="250"/>
      <c r="H11" s="250"/>
      <c r="I11" s="250"/>
      <c r="J11" s="251"/>
      <c r="K11" s="44"/>
      <c r="L11" s="5"/>
      <c r="M11" s="5"/>
    </row>
    <row r="12" spans="1:13" s="2" customFormat="1" ht="138.75" customHeight="1">
      <c r="A12" s="150"/>
      <c r="B12" s="151"/>
      <c r="C12" s="150"/>
      <c r="D12" s="151" t="s">
        <v>236</v>
      </c>
      <c r="E12" s="152" t="s">
        <v>153</v>
      </c>
      <c r="F12" s="24" t="s">
        <v>239</v>
      </c>
      <c r="G12" s="24" t="s">
        <v>206</v>
      </c>
      <c r="H12" s="24" t="s">
        <v>154</v>
      </c>
      <c r="I12" s="24" t="s">
        <v>155</v>
      </c>
      <c r="J12" s="24" t="s">
        <v>156</v>
      </c>
      <c r="K12" s="44">
        <v>2</v>
      </c>
      <c r="L12" s="8" t="s">
        <v>3</v>
      </c>
      <c r="M12" s="8" t="s">
        <v>395</v>
      </c>
    </row>
    <row r="13" spans="1:13" s="2" customFormat="1" ht="13.5" customHeight="1">
      <c r="A13" s="154"/>
      <c r="B13" s="147">
        <v>2.2000000000000002</v>
      </c>
      <c r="C13" s="243" t="s">
        <v>253</v>
      </c>
      <c r="D13" s="244"/>
      <c r="E13" s="244"/>
      <c r="F13" s="244"/>
      <c r="G13" s="244"/>
      <c r="H13" s="244"/>
      <c r="I13" s="244"/>
      <c r="J13" s="245"/>
      <c r="K13" s="48">
        <f>K14*0.83333333</f>
        <v>1.66666666</v>
      </c>
      <c r="L13" s="4"/>
      <c r="M13" s="40"/>
    </row>
    <row r="14" spans="1:13" s="2" customFormat="1" ht="75.75" customHeight="1">
      <c r="A14" s="150"/>
      <c r="B14" s="151"/>
      <c r="C14" s="156" t="s">
        <v>258</v>
      </c>
      <c r="D14" s="238" t="s">
        <v>157</v>
      </c>
      <c r="E14" s="239"/>
      <c r="F14" s="24" t="s">
        <v>239</v>
      </c>
      <c r="G14" s="24" t="s">
        <v>45</v>
      </c>
      <c r="H14" s="24" t="s">
        <v>46</v>
      </c>
      <c r="I14" s="24" t="s">
        <v>47</v>
      </c>
      <c r="J14" s="24" t="s">
        <v>48</v>
      </c>
      <c r="K14" s="44">
        <v>2</v>
      </c>
      <c r="L14" s="5" t="s">
        <v>4</v>
      </c>
      <c r="M14" s="5" t="s">
        <v>392</v>
      </c>
    </row>
    <row r="15" spans="1:13" s="2" customFormat="1" ht="12" customHeight="1">
      <c r="A15" s="154"/>
      <c r="B15" s="147">
        <v>2.2999999999999998</v>
      </c>
      <c r="C15" s="243" t="s">
        <v>254</v>
      </c>
      <c r="D15" s="244"/>
      <c r="E15" s="244"/>
      <c r="F15" s="244"/>
      <c r="G15" s="244"/>
      <c r="H15" s="244"/>
      <c r="I15" s="244"/>
      <c r="J15" s="245"/>
      <c r="K15" s="48">
        <f>(K16+K18+K24)*0.25*0.83333333</f>
        <v>2.1283026786534562</v>
      </c>
      <c r="L15" s="40"/>
      <c r="M15" s="40"/>
    </row>
    <row r="16" spans="1:13" s="2" customFormat="1" ht="12" customHeight="1">
      <c r="A16" s="154"/>
      <c r="B16" s="155"/>
      <c r="C16" s="154" t="s">
        <v>379</v>
      </c>
      <c r="D16" s="249" t="s">
        <v>158</v>
      </c>
      <c r="E16" s="250"/>
      <c r="F16" s="250"/>
      <c r="G16" s="250"/>
      <c r="H16" s="250"/>
      <c r="I16" s="250"/>
      <c r="J16" s="251"/>
      <c r="K16" s="45">
        <f>K17*4*0.13333</f>
        <v>1.59996</v>
      </c>
      <c r="L16" s="5"/>
      <c r="M16" s="5"/>
    </row>
    <row r="17" spans="1:13" s="2" customFormat="1" ht="54.75" customHeight="1">
      <c r="A17" s="150"/>
      <c r="B17" s="151"/>
      <c r="C17" s="150"/>
      <c r="D17" s="151" t="s">
        <v>236</v>
      </c>
      <c r="E17" s="152" t="s">
        <v>273</v>
      </c>
      <c r="F17" s="24" t="s">
        <v>239</v>
      </c>
      <c r="G17" s="24" t="s">
        <v>159</v>
      </c>
      <c r="H17" s="24" t="s">
        <v>160</v>
      </c>
      <c r="I17" s="24" t="s">
        <v>161</v>
      </c>
      <c r="J17" s="24" t="s">
        <v>162</v>
      </c>
      <c r="K17" s="44">
        <v>3</v>
      </c>
      <c r="L17" s="5" t="s">
        <v>441</v>
      </c>
      <c r="M17" s="5" t="s">
        <v>442</v>
      </c>
    </row>
    <row r="18" spans="1:13" s="2" customFormat="1" ht="12" customHeight="1">
      <c r="A18" s="154"/>
      <c r="B18" s="155"/>
      <c r="C18" s="154" t="s">
        <v>380</v>
      </c>
      <c r="D18" s="249" t="s">
        <v>163</v>
      </c>
      <c r="E18" s="250"/>
      <c r="F18" s="250"/>
      <c r="G18" s="250"/>
      <c r="H18" s="250"/>
      <c r="I18" s="250"/>
      <c r="J18" s="251"/>
      <c r="K18" s="45">
        <f>((K19*2)+(K20*0.5)+(K21*0.5)+(K22*2)+(K23))*0.6666666*0.466</f>
        <v>4.3493328984000001</v>
      </c>
      <c r="L18" s="5"/>
      <c r="M18" s="5"/>
    </row>
    <row r="19" spans="1:13" s="2" customFormat="1" ht="87.75" customHeight="1">
      <c r="A19" s="150"/>
      <c r="B19" s="151"/>
      <c r="C19" s="150"/>
      <c r="D19" s="151" t="s">
        <v>236</v>
      </c>
      <c r="E19" s="152" t="s">
        <v>164</v>
      </c>
      <c r="F19" s="24" t="s">
        <v>239</v>
      </c>
      <c r="G19" s="24" t="s">
        <v>274</v>
      </c>
      <c r="H19" s="24" t="s">
        <v>207</v>
      </c>
      <c r="I19" s="24" t="s">
        <v>208</v>
      </c>
      <c r="J19" s="24" t="s">
        <v>209</v>
      </c>
      <c r="K19" s="44">
        <v>3</v>
      </c>
      <c r="L19" s="5" t="s">
        <v>459</v>
      </c>
      <c r="M19" s="5" t="s">
        <v>460</v>
      </c>
    </row>
    <row r="20" spans="1:13" s="9" customFormat="1" ht="27.75" customHeight="1">
      <c r="A20" s="157"/>
      <c r="B20" s="158"/>
      <c r="C20" s="157"/>
      <c r="D20" s="158" t="s">
        <v>240</v>
      </c>
      <c r="E20" s="159" t="s">
        <v>108</v>
      </c>
      <c r="F20" s="160" t="s">
        <v>239</v>
      </c>
      <c r="G20" s="160" t="s">
        <v>195</v>
      </c>
      <c r="H20" s="160" t="s">
        <v>194</v>
      </c>
      <c r="I20" s="160" t="s">
        <v>193</v>
      </c>
      <c r="J20" s="160" t="s">
        <v>210</v>
      </c>
      <c r="K20" s="46">
        <v>3</v>
      </c>
      <c r="L20" s="5" t="s">
        <v>407</v>
      </c>
      <c r="M20" s="5" t="s">
        <v>406</v>
      </c>
    </row>
    <row r="21" spans="1:13" s="2" customFormat="1" ht="27.75" customHeight="1">
      <c r="A21" s="150"/>
      <c r="B21" s="151"/>
      <c r="C21" s="150"/>
      <c r="D21" s="151" t="s">
        <v>255</v>
      </c>
      <c r="E21" s="152" t="s">
        <v>109</v>
      </c>
      <c r="F21" s="24" t="s">
        <v>239</v>
      </c>
      <c r="G21" s="24" t="s">
        <v>274</v>
      </c>
      <c r="H21" s="161"/>
      <c r="I21" s="24"/>
      <c r="J21" s="24" t="s">
        <v>275</v>
      </c>
      <c r="K21" s="44">
        <v>3</v>
      </c>
      <c r="L21" s="5" t="s">
        <v>394</v>
      </c>
      <c r="M21" s="5" t="s">
        <v>6</v>
      </c>
    </row>
    <row r="22" spans="1:13" s="2" customFormat="1" ht="50.25" customHeight="1">
      <c r="A22" s="150"/>
      <c r="B22" s="151"/>
      <c r="C22" s="150"/>
      <c r="D22" s="151" t="s">
        <v>243</v>
      </c>
      <c r="E22" s="152" t="s">
        <v>192</v>
      </c>
      <c r="F22" s="24" t="s">
        <v>239</v>
      </c>
      <c r="G22" s="24" t="s">
        <v>211</v>
      </c>
      <c r="H22" s="24" t="s">
        <v>212</v>
      </c>
      <c r="I22" s="24" t="s">
        <v>213</v>
      </c>
      <c r="J22" s="24" t="s">
        <v>39</v>
      </c>
      <c r="K22" s="44">
        <v>1</v>
      </c>
      <c r="L22" s="5" t="s">
        <v>408</v>
      </c>
      <c r="M22" s="5" t="s">
        <v>10</v>
      </c>
    </row>
    <row r="23" spans="1:13" s="2" customFormat="1" ht="39.75" customHeight="1">
      <c r="A23" s="150"/>
      <c r="B23" s="151"/>
      <c r="C23" s="150"/>
      <c r="D23" s="151" t="s">
        <v>256</v>
      </c>
      <c r="E23" s="152" t="s">
        <v>196</v>
      </c>
      <c r="F23" s="162" t="s">
        <v>239</v>
      </c>
      <c r="G23" s="24" t="s">
        <v>274</v>
      </c>
      <c r="H23" s="161"/>
      <c r="I23" s="24"/>
      <c r="J23" s="24" t="s">
        <v>275</v>
      </c>
      <c r="K23" s="44">
        <v>3</v>
      </c>
      <c r="L23" s="5" t="s">
        <v>394</v>
      </c>
      <c r="M23" s="5" t="s">
        <v>6</v>
      </c>
    </row>
    <row r="24" spans="1:13" s="2" customFormat="1" ht="12">
      <c r="A24" s="154"/>
      <c r="B24" s="155"/>
      <c r="C24" s="154" t="s">
        <v>381</v>
      </c>
      <c r="D24" s="255" t="s">
        <v>50</v>
      </c>
      <c r="E24" s="256"/>
      <c r="F24" s="256"/>
      <c r="G24" s="256"/>
      <c r="H24" s="256"/>
      <c r="I24" s="256"/>
      <c r="J24" s="257"/>
      <c r="K24" s="45">
        <f>(K25+K26+K27)*1.3333*0.4</f>
        <v>4.2665600000000001</v>
      </c>
      <c r="L24" s="5"/>
      <c r="M24" s="5"/>
    </row>
    <row r="25" spans="1:13" s="2" customFormat="1" ht="63.75" customHeight="1">
      <c r="A25" s="150"/>
      <c r="B25" s="151"/>
      <c r="C25" s="150"/>
      <c r="D25" s="151" t="s">
        <v>236</v>
      </c>
      <c r="E25" s="152" t="s">
        <v>197</v>
      </c>
      <c r="F25" s="24" t="s">
        <v>239</v>
      </c>
      <c r="G25" s="24" t="s">
        <v>274</v>
      </c>
      <c r="H25" s="163" t="s">
        <v>214</v>
      </c>
      <c r="I25" s="24" t="s">
        <v>198</v>
      </c>
      <c r="J25" s="24" t="s">
        <v>49</v>
      </c>
      <c r="K25" s="44">
        <v>3</v>
      </c>
      <c r="L25" s="5" t="s">
        <v>398</v>
      </c>
      <c r="M25" s="5" t="s">
        <v>7</v>
      </c>
    </row>
    <row r="26" spans="1:13" s="2" customFormat="1" ht="63" customHeight="1">
      <c r="A26" s="150"/>
      <c r="B26" s="151"/>
      <c r="C26" s="150"/>
      <c r="D26" s="151" t="s">
        <v>240</v>
      </c>
      <c r="E26" s="152" t="s">
        <v>257</v>
      </c>
      <c r="F26" s="24" t="s">
        <v>239</v>
      </c>
      <c r="G26" s="24" t="s">
        <v>274</v>
      </c>
      <c r="H26" s="152" t="s">
        <v>214</v>
      </c>
      <c r="I26" s="24" t="s">
        <v>198</v>
      </c>
      <c r="J26" s="24" t="s">
        <v>49</v>
      </c>
      <c r="K26" s="44">
        <v>2</v>
      </c>
      <c r="L26" s="5" t="s">
        <v>401</v>
      </c>
      <c r="M26" s="5" t="s">
        <v>443</v>
      </c>
    </row>
    <row r="27" spans="1:13" s="2" customFormat="1" ht="39" customHeight="1">
      <c r="A27" s="150"/>
      <c r="B27" s="151"/>
      <c r="C27" s="150"/>
      <c r="D27" s="151" t="s">
        <v>255</v>
      </c>
      <c r="E27" s="152" t="s">
        <v>199</v>
      </c>
      <c r="F27" s="24" t="s">
        <v>239</v>
      </c>
      <c r="G27" s="24" t="s">
        <v>274</v>
      </c>
      <c r="H27" s="163" t="s">
        <v>200</v>
      </c>
      <c r="I27" s="24" t="s">
        <v>201</v>
      </c>
      <c r="J27" s="24" t="s">
        <v>202</v>
      </c>
      <c r="K27" s="44">
        <v>3</v>
      </c>
      <c r="L27" s="5" t="s">
        <v>394</v>
      </c>
      <c r="M27" s="5" t="s">
        <v>6</v>
      </c>
    </row>
    <row r="28" spans="1:13" s="1" customFormat="1">
      <c r="A28" s="164"/>
      <c r="B28" s="147">
        <v>2.4</v>
      </c>
      <c r="C28" s="252" t="s">
        <v>203</v>
      </c>
      <c r="D28" s="253"/>
      <c r="E28" s="253"/>
      <c r="F28" s="253"/>
      <c r="G28" s="253"/>
      <c r="H28" s="253"/>
      <c r="I28" s="253"/>
      <c r="J28" s="254"/>
      <c r="K28" s="165">
        <f>K29*4*0.1*0.83333333</f>
        <v>0.99999999600000011</v>
      </c>
      <c r="L28" s="42"/>
      <c r="M28" s="42"/>
    </row>
    <row r="29" spans="1:13" s="2" customFormat="1" ht="145.5" customHeight="1">
      <c r="A29" s="150"/>
      <c r="B29" s="151"/>
      <c r="C29" s="150"/>
      <c r="D29" s="151" t="s">
        <v>236</v>
      </c>
      <c r="E29" s="152" t="s">
        <v>55</v>
      </c>
      <c r="F29" s="24" t="s">
        <v>239</v>
      </c>
      <c r="G29" s="24" t="s">
        <v>215</v>
      </c>
      <c r="H29" s="24" t="s">
        <v>276</v>
      </c>
      <c r="I29" s="24" t="s">
        <v>216</v>
      </c>
      <c r="J29" s="24" t="s">
        <v>52</v>
      </c>
      <c r="K29" s="44">
        <v>3</v>
      </c>
      <c r="L29" s="5" t="s">
        <v>444</v>
      </c>
      <c r="M29" s="5" t="s">
        <v>166</v>
      </c>
    </row>
    <row r="30" spans="1:13" s="1" customFormat="1">
      <c r="A30" s="164"/>
      <c r="B30" s="147">
        <v>2.5</v>
      </c>
      <c r="C30" s="252" t="s">
        <v>204</v>
      </c>
      <c r="D30" s="253"/>
      <c r="E30" s="253"/>
      <c r="F30" s="253"/>
      <c r="G30" s="253"/>
      <c r="H30" s="253"/>
      <c r="I30" s="253"/>
      <c r="J30" s="254"/>
      <c r="K30" s="165">
        <f>K31*4*0.15*0.83333333</f>
        <v>1.4999999939999997</v>
      </c>
      <c r="L30" s="42"/>
      <c r="M30" s="42"/>
    </row>
    <row r="31" spans="1:13" s="2" customFormat="1" ht="64.5" customHeight="1">
      <c r="A31" s="150"/>
      <c r="B31" s="151"/>
      <c r="C31" s="150"/>
      <c r="D31" s="151" t="s">
        <v>236</v>
      </c>
      <c r="E31" s="152" t="s">
        <v>56</v>
      </c>
      <c r="F31" s="24" t="s">
        <v>239</v>
      </c>
      <c r="G31" s="24" t="s">
        <v>53</v>
      </c>
      <c r="H31" s="24" t="s">
        <v>310</v>
      </c>
      <c r="I31" s="24" t="s">
        <v>54</v>
      </c>
      <c r="J31" s="24" t="s">
        <v>165</v>
      </c>
      <c r="K31" s="44">
        <v>3</v>
      </c>
      <c r="L31" s="5" t="s">
        <v>445</v>
      </c>
      <c r="M31" s="5" t="s">
        <v>402</v>
      </c>
    </row>
  </sheetData>
  <customSheetViews>
    <customSheetView guid="{CAAA166C-6610-45E6-B022-369891574490}" topLeftCell="D11">
      <selection activeCell="N12" sqref="N12"/>
      <pageMargins left="0.75" right="0.75" top="1" bottom="1" header="0.5" footer="0.5"/>
      <pageSetup orientation="landscape" r:id="rId1"/>
      <headerFooter alignWithMargins="0"/>
    </customSheetView>
    <customSheetView guid="{A6C775B4-2D7B-47C0-8BA7-F8D0B9E52BCD}" showPageBreaks="1" showRuler="0" topLeftCell="A11">
      <selection activeCell="H22" sqref="H22"/>
      <pageMargins left="0.75" right="0.75" top="1" bottom="1" header="0.5" footer="0.5"/>
      <pageSetup orientation="landscape" r:id="rId2"/>
      <headerFooter alignWithMargins="0"/>
    </customSheetView>
  </customSheetViews>
  <mergeCells count="15">
    <mergeCell ref="C30:J30"/>
    <mergeCell ref="D11:J11"/>
    <mergeCell ref="D18:J18"/>
    <mergeCell ref="D24:J24"/>
    <mergeCell ref="C28:J28"/>
    <mergeCell ref="C13:J13"/>
    <mergeCell ref="C15:J15"/>
    <mergeCell ref="D16:J16"/>
    <mergeCell ref="A3:E4"/>
    <mergeCell ref="F3:J3"/>
    <mergeCell ref="D14:E14"/>
    <mergeCell ref="B5:J5"/>
    <mergeCell ref="C6:J6"/>
    <mergeCell ref="D7:J7"/>
    <mergeCell ref="D9:J9"/>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J77"/>
  <sheetViews>
    <sheetView workbookViewId="0">
      <selection activeCell="I17" sqref="I17"/>
    </sheetView>
  </sheetViews>
  <sheetFormatPr defaultRowHeight="15"/>
  <cols>
    <col min="1" max="1" width="8.140625" style="25" customWidth="1"/>
    <col min="2" max="2" width="23.7109375" style="25" customWidth="1"/>
    <col min="3" max="3" width="20.28515625" style="27" customWidth="1"/>
    <col min="4" max="4" width="47.140625" style="25" bestFit="1" customWidth="1"/>
    <col min="5" max="5" width="12.85546875" style="26" customWidth="1"/>
    <col min="6" max="6" width="13.5703125" style="26" customWidth="1"/>
    <col min="7" max="7" width="18.28515625" style="26" customWidth="1"/>
    <col min="8" max="8" width="17.5703125" style="53" customWidth="1"/>
    <col min="9" max="9" width="19" style="25" customWidth="1"/>
    <col min="10" max="10" width="18" style="25" customWidth="1"/>
    <col min="11" max="16384" width="9.140625" style="25"/>
  </cols>
  <sheetData>
    <row r="1" spans="1:10" ht="15.75">
      <c r="A1" s="92" t="s">
        <v>19</v>
      </c>
      <c r="G1" s="105" t="s">
        <v>18</v>
      </c>
    </row>
    <row r="2" spans="1:10" ht="16.5" thickBot="1">
      <c r="A2" s="92"/>
      <c r="G2" s="105"/>
    </row>
    <row r="3" spans="1:10" s="167" customFormat="1" ht="23.25" customHeight="1" thickBot="1">
      <c r="A3" s="86" t="s">
        <v>311</v>
      </c>
      <c r="B3" s="86" t="s">
        <v>22</v>
      </c>
      <c r="C3" s="260"/>
      <c r="D3" s="261"/>
      <c r="E3" s="60" t="s">
        <v>24</v>
      </c>
      <c r="F3" s="60" t="s">
        <v>279</v>
      </c>
      <c r="G3" s="60" t="s">
        <v>288</v>
      </c>
      <c r="H3" s="60" t="s">
        <v>282</v>
      </c>
      <c r="I3" s="60" t="s">
        <v>283</v>
      </c>
      <c r="J3" s="166" t="s">
        <v>284</v>
      </c>
    </row>
    <row r="4" spans="1:10" s="81" customFormat="1">
      <c r="A4" s="168" t="s">
        <v>114</v>
      </c>
      <c r="B4" s="169"/>
      <c r="C4" s="169"/>
      <c r="D4" s="169"/>
      <c r="E4" s="170"/>
      <c r="F4" s="171">
        <f>F5+F8</f>
        <v>8.3431999999999995</v>
      </c>
      <c r="G4" s="172"/>
      <c r="H4" s="172"/>
      <c r="I4" s="172"/>
      <c r="J4" s="173"/>
    </row>
    <row r="5" spans="1:10" s="167" customFormat="1" ht="18" customHeight="1">
      <c r="A5" s="174"/>
      <c r="B5" s="175" t="s">
        <v>167</v>
      </c>
      <c r="C5" s="176"/>
      <c r="D5" s="176"/>
      <c r="E5" s="177"/>
      <c r="F5" s="178">
        <f>(F6+F7)*0.8333</f>
        <v>3.3332000000000002</v>
      </c>
      <c r="G5" s="179"/>
      <c r="H5" s="179"/>
      <c r="I5" s="179"/>
      <c r="J5" s="179"/>
    </row>
    <row r="6" spans="1:10" s="183" customFormat="1" ht="28.5" customHeight="1">
      <c r="A6" s="180"/>
      <c r="B6" s="180"/>
      <c r="C6" s="262" t="s">
        <v>168</v>
      </c>
      <c r="D6" s="263"/>
      <c r="E6" s="181">
        <v>0.5</v>
      </c>
      <c r="F6" s="181">
        <v>1</v>
      </c>
      <c r="G6" s="182"/>
      <c r="H6" s="182" t="s">
        <v>169</v>
      </c>
      <c r="I6" s="182" t="s">
        <v>170</v>
      </c>
      <c r="J6" s="182" t="s">
        <v>171</v>
      </c>
    </row>
    <row r="7" spans="1:10" s="81" customFormat="1" ht="49.5" customHeight="1">
      <c r="A7" s="180"/>
      <c r="B7" s="180"/>
      <c r="C7" s="262" t="s">
        <v>172</v>
      </c>
      <c r="D7" s="263"/>
      <c r="E7" s="181">
        <v>0.5</v>
      </c>
      <c r="F7" s="184">
        <v>3</v>
      </c>
      <c r="G7" s="182"/>
      <c r="H7" s="182" t="s">
        <v>173</v>
      </c>
      <c r="I7" s="182" t="s">
        <v>174</v>
      </c>
      <c r="J7" s="182" t="s">
        <v>175</v>
      </c>
    </row>
    <row r="8" spans="1:10" s="81" customFormat="1" ht="17.25" customHeight="1">
      <c r="A8" s="174"/>
      <c r="B8" s="175" t="s">
        <v>176</v>
      </c>
      <c r="C8" s="176"/>
      <c r="D8" s="176"/>
      <c r="E8" s="177"/>
      <c r="F8" s="178">
        <f>F9*1.67</f>
        <v>5.01</v>
      </c>
      <c r="G8" s="185"/>
      <c r="H8" s="185"/>
      <c r="I8" s="185"/>
      <c r="J8" s="185"/>
    </row>
    <row r="9" spans="1:10" s="81" customFormat="1" ht="39" customHeight="1" thickBot="1">
      <c r="A9" s="186"/>
      <c r="B9" s="186"/>
      <c r="C9" s="264"/>
      <c r="D9" s="264"/>
      <c r="E9" s="187">
        <v>1</v>
      </c>
      <c r="F9" s="188">
        <v>3</v>
      </c>
      <c r="G9" s="189" t="s">
        <v>177</v>
      </c>
      <c r="H9" s="189" t="s">
        <v>178</v>
      </c>
      <c r="I9" s="189" t="s">
        <v>179</v>
      </c>
      <c r="J9" s="189" t="s">
        <v>180</v>
      </c>
    </row>
    <row r="10" spans="1:10" ht="15.75">
      <c r="A10" s="92"/>
      <c r="G10" s="105"/>
    </row>
    <row r="11" spans="1:10">
      <c r="A11" s="28"/>
      <c r="B11" s="96"/>
      <c r="C11" s="97"/>
      <c r="D11" s="96"/>
      <c r="E11" s="98"/>
      <c r="F11" s="98"/>
      <c r="G11" s="98"/>
    </row>
    <row r="12" spans="1:10" s="201" customFormat="1" ht="50.25" customHeight="1">
      <c r="A12" s="199"/>
      <c r="B12" s="200" t="s">
        <v>390</v>
      </c>
      <c r="C12" s="259" t="s">
        <v>446</v>
      </c>
      <c r="D12" s="259"/>
      <c r="E12" s="259"/>
      <c r="F12" s="259"/>
      <c r="G12" s="259"/>
      <c r="H12" s="259"/>
      <c r="I12" s="259"/>
      <c r="J12" s="259"/>
    </row>
    <row r="13" spans="1:10" s="201" customFormat="1">
      <c r="B13" s="200" t="s">
        <v>391</v>
      </c>
      <c r="C13" s="258" t="s">
        <v>51</v>
      </c>
      <c r="D13" s="258"/>
      <c r="E13" s="258"/>
      <c r="F13" s="258"/>
      <c r="G13" s="258"/>
      <c r="H13" s="258"/>
      <c r="I13" s="258"/>
      <c r="J13" s="258"/>
    </row>
    <row r="14" spans="1:10" ht="15.75">
      <c r="B14" s="103"/>
      <c r="C14" s="104"/>
      <c r="D14" s="104"/>
      <c r="E14" s="104"/>
      <c r="F14" s="104"/>
      <c r="G14" s="104"/>
    </row>
    <row r="15" spans="1:10" ht="15.75" thickBot="1"/>
    <row r="16" spans="1:10" s="192" customFormat="1" ht="26.25" thickBot="1">
      <c r="A16" s="190" t="s">
        <v>315</v>
      </c>
      <c r="B16" s="190" t="s">
        <v>181</v>
      </c>
      <c r="C16" s="190" t="s">
        <v>316</v>
      </c>
      <c r="D16" s="190" t="s">
        <v>182</v>
      </c>
      <c r="E16" s="190" t="s">
        <v>317</v>
      </c>
      <c r="F16" s="191" t="s">
        <v>386</v>
      </c>
      <c r="G16" s="191" t="s">
        <v>387</v>
      </c>
      <c r="H16" s="191" t="s">
        <v>183</v>
      </c>
    </row>
    <row r="17" spans="1:8" ht="15.75" thickBot="1">
      <c r="A17" s="61">
        <v>0</v>
      </c>
      <c r="B17" s="29" t="s">
        <v>318</v>
      </c>
      <c r="C17" s="29" t="s">
        <v>318</v>
      </c>
      <c r="D17" s="29" t="s">
        <v>319</v>
      </c>
      <c r="E17" s="30">
        <v>27470</v>
      </c>
      <c r="F17" s="99"/>
      <c r="G17" s="99"/>
      <c r="H17" s="108"/>
    </row>
    <row r="18" spans="1:8">
      <c r="A18" s="62">
        <v>1</v>
      </c>
      <c r="B18" s="31" t="s">
        <v>320</v>
      </c>
      <c r="C18" s="31" t="s">
        <v>320</v>
      </c>
      <c r="D18" s="31" t="s">
        <v>321</v>
      </c>
      <c r="E18" s="32">
        <v>1001</v>
      </c>
      <c r="F18" s="100"/>
      <c r="G18" s="100"/>
      <c r="H18" s="109"/>
    </row>
    <row r="19" spans="1:8" ht="15.75" thickBot="1">
      <c r="A19" s="63">
        <v>1</v>
      </c>
      <c r="B19" s="33" t="s">
        <v>320</v>
      </c>
      <c r="C19" s="33" t="s">
        <v>320</v>
      </c>
      <c r="D19" s="33" t="s">
        <v>322</v>
      </c>
      <c r="E19" s="34">
        <v>470</v>
      </c>
      <c r="F19" s="101"/>
      <c r="G19" s="101"/>
      <c r="H19" s="110"/>
    </row>
    <row r="20" spans="1:8">
      <c r="A20" s="62">
        <v>2</v>
      </c>
      <c r="B20" s="31" t="s">
        <v>323</v>
      </c>
      <c r="C20" s="31" t="s">
        <v>323</v>
      </c>
      <c r="D20" s="31" t="s">
        <v>324</v>
      </c>
      <c r="E20" s="32">
        <v>125</v>
      </c>
      <c r="F20" s="100"/>
      <c r="G20" s="100"/>
      <c r="H20" s="109"/>
    </row>
    <row r="21" spans="1:8">
      <c r="A21" s="64">
        <v>2</v>
      </c>
      <c r="B21" s="35" t="s">
        <v>323</v>
      </c>
      <c r="C21" s="35" t="s">
        <v>323</v>
      </c>
      <c r="D21" s="35" t="s">
        <v>325</v>
      </c>
      <c r="E21" s="36">
        <v>100</v>
      </c>
      <c r="F21" s="102"/>
      <c r="G21" s="102"/>
      <c r="H21" s="111"/>
    </row>
    <row r="22" spans="1:8">
      <c r="A22" s="64">
        <v>2</v>
      </c>
      <c r="B22" s="35" t="s">
        <v>323</v>
      </c>
      <c r="C22" s="35" t="s">
        <v>326</v>
      </c>
      <c r="D22" s="35" t="s">
        <v>327</v>
      </c>
      <c r="E22" s="36">
        <v>1158</v>
      </c>
      <c r="F22" s="102"/>
      <c r="G22" s="102"/>
      <c r="H22" s="111"/>
    </row>
    <row r="23" spans="1:8">
      <c r="A23" s="64">
        <v>2</v>
      </c>
      <c r="B23" s="35" t="s">
        <v>323</v>
      </c>
      <c r="C23" s="35" t="s">
        <v>326</v>
      </c>
      <c r="D23" s="35" t="s">
        <v>328</v>
      </c>
      <c r="E23" s="36">
        <v>295</v>
      </c>
      <c r="F23" s="102"/>
      <c r="G23" s="102"/>
      <c r="H23" s="111"/>
    </row>
    <row r="24" spans="1:8">
      <c r="A24" s="64">
        <v>2</v>
      </c>
      <c r="B24" s="35" t="s">
        <v>323</v>
      </c>
      <c r="C24" s="35" t="s">
        <v>326</v>
      </c>
      <c r="D24" s="35" t="s">
        <v>329</v>
      </c>
      <c r="E24" s="36">
        <v>2329</v>
      </c>
      <c r="F24" s="102" t="s">
        <v>275</v>
      </c>
      <c r="G24" s="102" t="s">
        <v>65</v>
      </c>
      <c r="H24" s="111" t="s">
        <v>64</v>
      </c>
    </row>
    <row r="25" spans="1:8">
      <c r="A25" s="64">
        <v>2</v>
      </c>
      <c r="B25" s="35" t="s">
        <v>323</v>
      </c>
      <c r="C25" s="35" t="s">
        <v>323</v>
      </c>
      <c r="D25" s="35" t="s">
        <v>330</v>
      </c>
      <c r="E25" s="36">
        <v>735</v>
      </c>
      <c r="F25" s="102"/>
      <c r="G25" s="102"/>
      <c r="H25" s="111"/>
    </row>
    <row r="26" spans="1:8" ht="15.75" thickBot="1">
      <c r="A26" s="63">
        <v>2</v>
      </c>
      <c r="B26" s="33" t="s">
        <v>323</v>
      </c>
      <c r="C26" s="33" t="s">
        <v>323</v>
      </c>
      <c r="D26" s="33" t="s">
        <v>331</v>
      </c>
      <c r="E26" s="34">
        <v>285</v>
      </c>
      <c r="F26" s="101"/>
      <c r="G26" s="101"/>
      <c r="H26" s="110"/>
    </row>
    <row r="27" spans="1:8">
      <c r="A27" s="62">
        <v>3</v>
      </c>
      <c r="B27" s="31" t="s">
        <v>333</v>
      </c>
      <c r="C27" s="31" t="s">
        <v>333</v>
      </c>
      <c r="D27" s="31" t="s">
        <v>332</v>
      </c>
      <c r="E27" s="32"/>
      <c r="F27" s="100"/>
      <c r="G27" s="100"/>
      <c r="H27" s="109"/>
    </row>
    <row r="28" spans="1:8">
      <c r="A28" s="62">
        <v>3</v>
      </c>
      <c r="B28" s="31" t="s">
        <v>333</v>
      </c>
      <c r="C28" s="31" t="s">
        <v>333</v>
      </c>
      <c r="D28" s="31" t="s">
        <v>334</v>
      </c>
      <c r="E28" s="32">
        <v>282</v>
      </c>
      <c r="F28" s="100"/>
      <c r="G28" s="100"/>
      <c r="H28" s="109"/>
    </row>
    <row r="29" spans="1:8">
      <c r="A29" s="64">
        <v>3</v>
      </c>
      <c r="B29" s="35" t="s">
        <v>333</v>
      </c>
      <c r="C29" s="35" t="s">
        <v>333</v>
      </c>
      <c r="D29" s="35" t="s">
        <v>335</v>
      </c>
      <c r="E29" s="36">
        <v>1559</v>
      </c>
      <c r="F29" s="102" t="s">
        <v>275</v>
      </c>
      <c r="G29" s="102" t="s">
        <v>65</v>
      </c>
      <c r="H29" s="111" t="s">
        <v>64</v>
      </c>
    </row>
    <row r="30" spans="1:8">
      <c r="A30" s="64">
        <v>3</v>
      </c>
      <c r="B30" s="35" t="s">
        <v>333</v>
      </c>
      <c r="C30" s="35" t="s">
        <v>336</v>
      </c>
      <c r="D30" s="35" t="s">
        <v>337</v>
      </c>
      <c r="E30" s="36">
        <v>7906</v>
      </c>
      <c r="F30" s="102" t="s">
        <v>275</v>
      </c>
      <c r="G30" s="102" t="s">
        <v>65</v>
      </c>
      <c r="H30" s="111"/>
    </row>
    <row r="31" spans="1:8">
      <c r="A31" s="64">
        <v>3</v>
      </c>
      <c r="B31" s="35" t="s">
        <v>333</v>
      </c>
      <c r="C31" s="35" t="s">
        <v>336</v>
      </c>
      <c r="D31" s="35" t="s">
        <v>69</v>
      </c>
      <c r="E31" s="36">
        <v>14211</v>
      </c>
      <c r="F31" s="102" t="s">
        <v>275</v>
      </c>
      <c r="G31" s="102" t="s">
        <v>65</v>
      </c>
      <c r="H31" s="111" t="s">
        <v>64</v>
      </c>
    </row>
    <row r="32" spans="1:8">
      <c r="A32" s="64">
        <v>3</v>
      </c>
      <c r="B32" s="35" t="s">
        <v>333</v>
      </c>
      <c r="C32" s="35" t="s">
        <v>336</v>
      </c>
      <c r="D32" s="35" t="s">
        <v>338</v>
      </c>
      <c r="E32" s="36">
        <v>2699</v>
      </c>
      <c r="F32" s="102"/>
      <c r="G32" s="102"/>
      <c r="H32" s="111"/>
    </row>
    <row r="33" spans="1:8">
      <c r="A33" s="64">
        <v>3</v>
      </c>
      <c r="B33" s="35" t="s">
        <v>333</v>
      </c>
      <c r="C33" s="35" t="s">
        <v>336</v>
      </c>
      <c r="D33" s="35" t="s">
        <v>339</v>
      </c>
      <c r="E33" s="36">
        <v>384</v>
      </c>
      <c r="F33" s="102"/>
      <c r="G33" s="102"/>
      <c r="H33" s="111"/>
    </row>
    <row r="34" spans="1:8">
      <c r="A34" s="64">
        <v>3</v>
      </c>
      <c r="B34" s="35" t="s">
        <v>333</v>
      </c>
      <c r="C34" s="35" t="s">
        <v>336</v>
      </c>
      <c r="D34" s="35" t="s">
        <v>340</v>
      </c>
      <c r="E34" s="36">
        <v>5086</v>
      </c>
      <c r="F34" s="102" t="s">
        <v>275</v>
      </c>
      <c r="G34" s="102" t="s">
        <v>68</v>
      </c>
      <c r="H34" s="111"/>
    </row>
    <row r="35" spans="1:8">
      <c r="A35" s="64">
        <v>3</v>
      </c>
      <c r="B35" s="35" t="s">
        <v>333</v>
      </c>
      <c r="C35" s="35" t="s">
        <v>336</v>
      </c>
      <c r="D35" s="35" t="s">
        <v>341</v>
      </c>
      <c r="E35" s="36">
        <v>10491</v>
      </c>
      <c r="F35" s="102" t="s">
        <v>275</v>
      </c>
      <c r="G35" s="102" t="s">
        <v>68</v>
      </c>
      <c r="H35" s="111"/>
    </row>
    <row r="36" spans="1:8">
      <c r="A36" s="64">
        <v>3</v>
      </c>
      <c r="B36" s="35" t="s">
        <v>333</v>
      </c>
      <c r="C36" s="35" t="s">
        <v>336</v>
      </c>
      <c r="D36" s="35" t="s">
        <v>66</v>
      </c>
      <c r="E36" s="36">
        <v>3969</v>
      </c>
      <c r="F36" s="102" t="s">
        <v>275</v>
      </c>
      <c r="G36" s="102" t="s">
        <v>68</v>
      </c>
      <c r="H36" s="111" t="s">
        <v>64</v>
      </c>
    </row>
    <row r="37" spans="1:8">
      <c r="A37" s="64">
        <v>3</v>
      </c>
      <c r="B37" s="35" t="s">
        <v>333</v>
      </c>
      <c r="C37" s="35" t="s">
        <v>336</v>
      </c>
      <c r="D37" s="35" t="s">
        <v>342</v>
      </c>
      <c r="E37" s="36">
        <v>2176</v>
      </c>
      <c r="F37" s="102" t="s">
        <v>275</v>
      </c>
      <c r="G37" s="102" t="s">
        <v>68</v>
      </c>
      <c r="H37" s="111"/>
    </row>
    <row r="38" spans="1:8">
      <c r="A38" s="64">
        <v>3</v>
      </c>
      <c r="B38" s="35" t="s">
        <v>333</v>
      </c>
      <c r="C38" s="35" t="s">
        <v>336</v>
      </c>
      <c r="D38" s="35" t="s">
        <v>343</v>
      </c>
      <c r="E38" s="36">
        <v>441</v>
      </c>
      <c r="F38" s="102" t="s">
        <v>275</v>
      </c>
      <c r="G38" s="102" t="s">
        <v>68</v>
      </c>
      <c r="H38" s="111"/>
    </row>
    <row r="39" spans="1:8" ht="15.75" thickBot="1">
      <c r="A39" s="63">
        <v>3</v>
      </c>
      <c r="B39" s="33" t="s">
        <v>333</v>
      </c>
      <c r="C39" s="33" t="s">
        <v>344</v>
      </c>
      <c r="D39" s="33" t="s">
        <v>345</v>
      </c>
      <c r="E39" s="34">
        <v>934</v>
      </c>
      <c r="F39" s="101" t="s">
        <v>275</v>
      </c>
      <c r="G39" s="101" t="s">
        <v>68</v>
      </c>
      <c r="H39" s="110"/>
    </row>
    <row r="40" spans="1:8">
      <c r="A40" s="62">
        <v>4</v>
      </c>
      <c r="B40" s="31" t="s">
        <v>346</v>
      </c>
      <c r="C40" s="31" t="s">
        <v>346</v>
      </c>
      <c r="D40" s="31" t="s">
        <v>347</v>
      </c>
      <c r="E40" s="32">
        <v>55059</v>
      </c>
      <c r="F40" s="100"/>
      <c r="G40" s="100"/>
      <c r="H40" s="109"/>
    </row>
    <row r="41" spans="1:8">
      <c r="A41" s="64">
        <v>4</v>
      </c>
      <c r="B41" s="35" t="s">
        <v>346</v>
      </c>
      <c r="C41" s="35" t="s">
        <v>346</v>
      </c>
      <c r="D41" s="35" t="s">
        <v>348</v>
      </c>
      <c r="E41" s="36">
        <v>20982</v>
      </c>
      <c r="F41" s="102"/>
      <c r="G41" s="102"/>
      <c r="H41" s="111"/>
    </row>
    <row r="42" spans="1:8">
      <c r="A42" s="64">
        <v>4</v>
      </c>
      <c r="B42" s="35" t="s">
        <v>346</v>
      </c>
      <c r="C42" s="35" t="s">
        <v>346</v>
      </c>
      <c r="D42" s="35" t="s">
        <v>349</v>
      </c>
      <c r="E42" s="36">
        <v>30853</v>
      </c>
      <c r="F42" s="102"/>
      <c r="G42" s="102"/>
      <c r="H42" s="111"/>
    </row>
    <row r="43" spans="1:8" ht="15.75" thickBot="1">
      <c r="A43" s="63">
        <v>4</v>
      </c>
      <c r="B43" s="33" t="s">
        <v>346</v>
      </c>
      <c r="C43" s="33" t="s">
        <v>346</v>
      </c>
      <c r="D43" s="33" t="s">
        <v>350</v>
      </c>
      <c r="E43" s="34">
        <v>294</v>
      </c>
      <c r="F43" s="101"/>
      <c r="G43" s="101"/>
      <c r="H43" s="110"/>
    </row>
    <row r="44" spans="1:8">
      <c r="A44" s="62">
        <v>5</v>
      </c>
      <c r="B44" s="31" t="s">
        <v>351</v>
      </c>
      <c r="C44" s="31" t="s">
        <v>352</v>
      </c>
      <c r="D44" s="31" t="s">
        <v>353</v>
      </c>
      <c r="E44" s="32">
        <v>219643</v>
      </c>
      <c r="F44" s="100"/>
      <c r="G44" s="100"/>
      <c r="H44" s="109"/>
    </row>
    <row r="45" spans="1:8">
      <c r="A45" s="64">
        <v>5</v>
      </c>
      <c r="B45" s="35" t="s">
        <v>351</v>
      </c>
      <c r="C45" s="35" t="s">
        <v>352</v>
      </c>
      <c r="D45" s="35" t="s">
        <v>354</v>
      </c>
      <c r="E45" s="36">
        <v>499</v>
      </c>
      <c r="F45" s="102"/>
      <c r="G45" s="102"/>
      <c r="H45" s="111"/>
    </row>
    <row r="46" spans="1:8">
      <c r="A46" s="64">
        <v>5</v>
      </c>
      <c r="B46" s="35" t="s">
        <v>351</v>
      </c>
      <c r="C46" s="35" t="s">
        <v>352</v>
      </c>
      <c r="D46" s="35" t="s">
        <v>355</v>
      </c>
      <c r="E46" s="36">
        <v>312</v>
      </c>
      <c r="F46" s="102"/>
      <c r="G46" s="102"/>
      <c r="H46" s="111"/>
    </row>
    <row r="47" spans="1:8">
      <c r="A47" s="64">
        <v>5</v>
      </c>
      <c r="B47" s="35" t="s">
        <v>351</v>
      </c>
      <c r="C47" s="35" t="s">
        <v>352</v>
      </c>
      <c r="D47" s="35" t="s">
        <v>356</v>
      </c>
      <c r="E47" s="36">
        <v>1921</v>
      </c>
      <c r="F47" s="102"/>
      <c r="G47" s="102"/>
      <c r="H47" s="111"/>
    </row>
    <row r="48" spans="1:8">
      <c r="A48" s="64">
        <v>5</v>
      </c>
      <c r="B48" s="35" t="s">
        <v>351</v>
      </c>
      <c r="C48" s="35" t="s">
        <v>352</v>
      </c>
      <c r="D48" s="35" t="s">
        <v>357</v>
      </c>
      <c r="E48" s="36">
        <v>3153</v>
      </c>
      <c r="F48" s="102"/>
      <c r="G48" s="102"/>
      <c r="H48" s="111"/>
    </row>
    <row r="49" spans="1:8">
      <c r="A49" s="64">
        <v>5</v>
      </c>
      <c r="B49" s="35" t="s">
        <v>351</v>
      </c>
      <c r="C49" s="35" t="s">
        <v>358</v>
      </c>
      <c r="D49" s="35" t="s">
        <v>359</v>
      </c>
      <c r="E49" s="36">
        <v>29212</v>
      </c>
      <c r="F49" s="102"/>
      <c r="G49" s="102"/>
      <c r="H49" s="111"/>
    </row>
    <row r="50" spans="1:8">
      <c r="A50" s="64">
        <v>5</v>
      </c>
      <c r="B50" s="35" t="s">
        <v>351</v>
      </c>
      <c r="C50" s="35" t="s">
        <v>358</v>
      </c>
      <c r="D50" s="35" t="s">
        <v>360</v>
      </c>
      <c r="E50" s="36">
        <v>81799</v>
      </c>
      <c r="F50" s="102"/>
      <c r="G50" s="102"/>
      <c r="H50" s="111"/>
    </row>
    <row r="51" spans="1:8">
      <c r="A51" s="64">
        <v>5</v>
      </c>
      <c r="B51" s="35" t="s">
        <v>351</v>
      </c>
      <c r="C51" s="35" t="s">
        <v>358</v>
      </c>
      <c r="D51" s="35" t="s">
        <v>361</v>
      </c>
      <c r="E51" s="36">
        <v>18146</v>
      </c>
      <c r="F51" s="102"/>
      <c r="G51" s="102"/>
      <c r="H51" s="111"/>
    </row>
    <row r="52" spans="1:8">
      <c r="A52" s="64">
        <v>5</v>
      </c>
      <c r="B52" s="35" t="s">
        <v>351</v>
      </c>
      <c r="C52" s="35" t="s">
        <v>358</v>
      </c>
      <c r="D52" s="35" t="s">
        <v>362</v>
      </c>
      <c r="E52" s="36">
        <v>1034</v>
      </c>
      <c r="F52" s="102"/>
      <c r="G52" s="102"/>
      <c r="H52" s="111"/>
    </row>
    <row r="53" spans="1:8">
      <c r="A53" s="64">
        <v>5</v>
      </c>
      <c r="B53" s="35" t="s">
        <v>351</v>
      </c>
      <c r="C53" s="35" t="s">
        <v>358</v>
      </c>
      <c r="D53" s="35" t="s">
        <v>363</v>
      </c>
      <c r="E53" s="36">
        <v>2331</v>
      </c>
      <c r="F53" s="102"/>
      <c r="G53" s="102"/>
      <c r="H53" s="111"/>
    </row>
    <row r="54" spans="1:8">
      <c r="A54" s="64">
        <v>5</v>
      </c>
      <c r="B54" s="35" t="s">
        <v>351</v>
      </c>
      <c r="C54" s="35" t="s">
        <v>358</v>
      </c>
      <c r="D54" s="35" t="s">
        <v>364</v>
      </c>
      <c r="E54" s="36">
        <v>180180</v>
      </c>
      <c r="F54" s="102"/>
      <c r="G54" s="102"/>
      <c r="H54" s="111"/>
    </row>
    <row r="55" spans="1:8">
      <c r="A55" s="64">
        <v>5</v>
      </c>
      <c r="B55" s="35" t="s">
        <v>351</v>
      </c>
      <c r="C55" s="35" t="s">
        <v>358</v>
      </c>
      <c r="D55" s="35" t="s">
        <v>365</v>
      </c>
      <c r="E55" s="36">
        <v>178</v>
      </c>
      <c r="F55" s="102"/>
      <c r="G55" s="102"/>
      <c r="H55" s="111"/>
    </row>
    <row r="56" spans="1:8" ht="15.75" thickBot="1">
      <c r="A56" s="63">
        <v>5</v>
      </c>
      <c r="B56" s="33" t="s">
        <v>351</v>
      </c>
      <c r="C56" s="33" t="s">
        <v>358</v>
      </c>
      <c r="D56" s="33" t="s">
        <v>67</v>
      </c>
      <c r="E56" s="34">
        <v>4665</v>
      </c>
      <c r="F56" s="101"/>
      <c r="G56" s="101"/>
      <c r="H56" s="110"/>
    </row>
    <row r="57" spans="1:8">
      <c r="A57" s="62">
        <v>6</v>
      </c>
      <c r="B57" s="31" t="s">
        <v>366</v>
      </c>
      <c r="C57" s="31" t="s">
        <v>366</v>
      </c>
      <c r="D57" s="31" t="s">
        <v>367</v>
      </c>
      <c r="E57" s="32">
        <v>303</v>
      </c>
      <c r="F57" s="100"/>
      <c r="G57" s="100"/>
      <c r="H57" s="109"/>
    </row>
    <row r="58" spans="1:8">
      <c r="A58" s="64">
        <v>6</v>
      </c>
      <c r="B58" s="35" t="s">
        <v>366</v>
      </c>
      <c r="C58" s="35" t="s">
        <v>366</v>
      </c>
      <c r="D58" s="35" t="s">
        <v>368</v>
      </c>
      <c r="E58" s="36">
        <v>26459</v>
      </c>
      <c r="F58" s="102"/>
      <c r="G58" s="102"/>
      <c r="H58" s="111"/>
    </row>
    <row r="59" spans="1:8">
      <c r="A59" s="64">
        <v>6</v>
      </c>
      <c r="B59" s="35" t="s">
        <v>366</v>
      </c>
      <c r="C59" s="35" t="s">
        <v>366</v>
      </c>
      <c r="D59" s="35" t="s">
        <v>369</v>
      </c>
      <c r="E59" s="36">
        <v>15661</v>
      </c>
      <c r="F59" s="102"/>
      <c r="G59" s="102"/>
      <c r="H59" s="111"/>
    </row>
    <row r="60" spans="1:8">
      <c r="A60" s="64">
        <v>6</v>
      </c>
      <c r="B60" s="35" t="s">
        <v>366</v>
      </c>
      <c r="C60" s="35" t="s">
        <v>366</v>
      </c>
      <c r="D60" s="35" t="s">
        <v>370</v>
      </c>
      <c r="E60" s="36">
        <v>3697</v>
      </c>
      <c r="F60" s="102"/>
      <c r="G60" s="102"/>
      <c r="H60" s="111"/>
    </row>
    <row r="61" spans="1:8">
      <c r="A61" s="64">
        <v>6</v>
      </c>
      <c r="B61" s="35" t="s">
        <v>366</v>
      </c>
      <c r="C61" s="35" t="s">
        <v>371</v>
      </c>
      <c r="D61" s="35" t="s">
        <v>372</v>
      </c>
      <c r="E61" s="36">
        <v>542</v>
      </c>
      <c r="F61" s="102"/>
      <c r="G61" s="102"/>
      <c r="H61" s="111"/>
    </row>
    <row r="62" spans="1:8">
      <c r="A62" s="64">
        <v>6</v>
      </c>
      <c r="B62" s="35" t="s">
        <v>366</v>
      </c>
      <c r="C62" s="35" t="s">
        <v>371</v>
      </c>
      <c r="D62" s="35" t="s">
        <v>373</v>
      </c>
      <c r="E62" s="36">
        <v>4716</v>
      </c>
      <c r="F62" s="102"/>
      <c r="G62" s="102"/>
      <c r="H62" s="111"/>
    </row>
    <row r="63" spans="1:8">
      <c r="A63" s="64">
        <v>6</v>
      </c>
      <c r="B63" s="35" t="s">
        <v>366</v>
      </c>
      <c r="C63" s="35" t="s">
        <v>371</v>
      </c>
      <c r="D63" s="35" t="s">
        <v>374</v>
      </c>
      <c r="E63" s="36">
        <v>162</v>
      </c>
      <c r="F63" s="102"/>
      <c r="G63" s="102"/>
      <c r="H63" s="111"/>
    </row>
    <row r="64" spans="1:8" ht="15.75" thickBot="1">
      <c r="A64" s="63">
        <v>6</v>
      </c>
      <c r="B64" s="33" t="s">
        <v>366</v>
      </c>
      <c r="C64" s="33" t="s">
        <v>371</v>
      </c>
      <c r="D64" s="33" t="s">
        <v>375</v>
      </c>
      <c r="E64" s="34">
        <v>5768</v>
      </c>
      <c r="F64" s="101"/>
      <c r="G64" s="101"/>
      <c r="H64" s="110"/>
    </row>
    <row r="65" spans="1:8">
      <c r="A65" s="62">
        <v>100</v>
      </c>
      <c r="B65" s="31" t="s">
        <v>376</v>
      </c>
      <c r="C65" s="31" t="s">
        <v>376</v>
      </c>
      <c r="D65" s="31" t="s">
        <v>377</v>
      </c>
      <c r="E65" s="32">
        <v>121892</v>
      </c>
      <c r="F65" s="100" t="s">
        <v>275</v>
      </c>
      <c r="G65" s="100" t="s">
        <v>68</v>
      </c>
      <c r="H65" s="109" t="s">
        <v>64</v>
      </c>
    </row>
    <row r="66" spans="1:8" ht="15.75" thickBot="1">
      <c r="A66" s="63">
        <v>100</v>
      </c>
      <c r="B66" s="33" t="s">
        <v>376</v>
      </c>
      <c r="C66" s="33" t="s">
        <v>376</v>
      </c>
      <c r="D66" s="33" t="s">
        <v>378</v>
      </c>
      <c r="E66" s="34">
        <v>338220</v>
      </c>
      <c r="F66" s="101" t="s">
        <v>275</v>
      </c>
      <c r="G66" s="101" t="s">
        <v>68</v>
      </c>
      <c r="H66" s="110" t="s">
        <v>64</v>
      </c>
    </row>
    <row r="67" spans="1:8">
      <c r="B67" s="27"/>
      <c r="C67" s="25"/>
      <c r="D67" s="26"/>
    </row>
    <row r="68" spans="1:8">
      <c r="B68" s="69"/>
      <c r="C68" s="70"/>
    </row>
    <row r="69" spans="1:8" s="81" customFormat="1" ht="21.75" customHeight="1">
      <c r="A69" s="265" t="s">
        <v>184</v>
      </c>
      <c r="B69" s="265"/>
      <c r="C69" s="265"/>
      <c r="D69" s="265"/>
      <c r="E69" s="265"/>
      <c r="F69" s="265"/>
      <c r="G69" s="265"/>
      <c r="H69" s="265"/>
    </row>
    <row r="70" spans="1:8" s="81" customFormat="1">
      <c r="A70" s="193"/>
      <c r="B70" s="194"/>
      <c r="C70" s="193"/>
      <c r="D70" s="195"/>
      <c r="E70" s="195"/>
      <c r="F70" s="195"/>
      <c r="G70" s="195"/>
      <c r="H70" s="193"/>
    </row>
    <row r="71" spans="1:8" s="81" customFormat="1">
      <c r="A71" s="193" t="s">
        <v>185</v>
      </c>
      <c r="B71" s="194"/>
      <c r="C71" s="193"/>
      <c r="D71" s="195"/>
      <c r="E71" s="195"/>
      <c r="F71" s="195"/>
      <c r="G71" s="195"/>
      <c r="H71" s="193"/>
    </row>
    <row r="72" spans="1:8" s="81" customFormat="1">
      <c r="A72" s="266" t="s">
        <v>186</v>
      </c>
      <c r="B72" s="266"/>
      <c r="C72" s="266"/>
      <c r="D72" s="266"/>
      <c r="E72" s="266"/>
      <c r="F72" s="266"/>
      <c r="G72" s="266"/>
      <c r="H72" s="266"/>
    </row>
    <row r="73" spans="1:8" s="192" customFormat="1" ht="16.5" customHeight="1">
      <c r="A73" s="265" t="s">
        <v>187</v>
      </c>
      <c r="B73" s="265"/>
      <c r="C73" s="265"/>
      <c r="D73" s="265"/>
      <c r="E73" s="265"/>
      <c r="F73" s="265"/>
      <c r="G73" s="265"/>
      <c r="H73" s="265"/>
    </row>
    <row r="74" spans="1:8" s="192" customFormat="1">
      <c r="A74" s="265" t="s">
        <v>188</v>
      </c>
      <c r="B74" s="265"/>
      <c r="C74" s="265"/>
      <c r="D74" s="265"/>
      <c r="E74" s="265"/>
      <c r="F74" s="265"/>
      <c r="G74" s="265"/>
      <c r="H74" s="265"/>
    </row>
    <row r="75" spans="1:8" s="192" customFormat="1">
      <c r="A75" s="265" t="s">
        <v>189</v>
      </c>
      <c r="B75" s="265"/>
      <c r="C75" s="265"/>
      <c r="D75" s="265"/>
      <c r="E75" s="265"/>
      <c r="F75" s="265"/>
      <c r="G75" s="265"/>
      <c r="H75" s="265"/>
    </row>
    <row r="76" spans="1:8" s="192" customFormat="1">
      <c r="A76" s="265" t="s">
        <v>190</v>
      </c>
      <c r="B76" s="265"/>
      <c r="C76" s="265"/>
      <c r="D76" s="265"/>
      <c r="E76" s="265"/>
      <c r="F76" s="265"/>
      <c r="G76" s="265"/>
      <c r="H76" s="265"/>
    </row>
    <row r="77" spans="1:8" s="192" customFormat="1">
      <c r="A77" s="265" t="s">
        <v>191</v>
      </c>
      <c r="B77" s="265"/>
      <c r="C77" s="265"/>
      <c r="D77" s="265"/>
      <c r="E77" s="265"/>
      <c r="F77" s="265"/>
      <c r="G77" s="265"/>
      <c r="H77" s="265"/>
    </row>
  </sheetData>
  <customSheetViews>
    <customSheetView guid="{CAAA166C-6610-45E6-B022-369891574490}">
      <selection activeCell="F23" sqref="F23"/>
      <pageMargins left="0.75" right="0.75" top="1" bottom="1" header="0.5" footer="0.5"/>
      <headerFooter alignWithMargins="0"/>
    </customSheetView>
    <customSheetView guid="{A6C775B4-2D7B-47C0-8BA7-F8D0B9E52BCD}" showRuler="0">
      <selection activeCell="X27" sqref="X27"/>
      <pageMargins left="0.75" right="0.75" top="1" bottom="1" header="0.5" footer="0.5"/>
      <headerFooter alignWithMargins="0"/>
    </customSheetView>
  </customSheetViews>
  <mergeCells count="13">
    <mergeCell ref="A75:H75"/>
    <mergeCell ref="A76:H76"/>
    <mergeCell ref="A77:H77"/>
    <mergeCell ref="A69:H69"/>
    <mergeCell ref="A72:H72"/>
    <mergeCell ref="A73:H73"/>
    <mergeCell ref="A74:H74"/>
    <mergeCell ref="C13:J13"/>
    <mergeCell ref="C12:J12"/>
    <mergeCell ref="C3:D3"/>
    <mergeCell ref="C6:D6"/>
    <mergeCell ref="C7:D7"/>
    <mergeCell ref="C9:D9"/>
  </mergeCells>
  <phoneticPr fontId="4" type="noConversion"/>
  <pageMargins left="0.75" right="0.75" top="1" bottom="1" header="0.5" footer="0.5"/>
  <pageSetup scale="71" fitToHeight="6" orientation="landscape"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AA31" sqref="AA31"/>
    </sheetView>
  </sheetViews>
  <sheetFormatPr defaultRowHeight="12.75"/>
  <sheetData/>
  <phoneticPr fontId="15"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IV27"/>
  <sheetViews>
    <sheetView workbookViewId="0">
      <selection activeCell="A31" sqref="A31"/>
    </sheetView>
  </sheetViews>
  <sheetFormatPr defaultRowHeight="15"/>
  <cols>
    <col min="1" max="1" width="160.42578125" style="94" customWidth="1"/>
    <col min="2" max="2" width="23.28515625" style="71" customWidth="1"/>
    <col min="3" max="16384" width="9.140625" style="71"/>
  </cols>
  <sheetData>
    <row r="1" spans="1:256" ht="15.75">
      <c r="A1" s="93" t="s">
        <v>19</v>
      </c>
    </row>
    <row r="3" spans="1:256">
      <c r="A3" s="196" t="s">
        <v>20</v>
      </c>
    </row>
    <row r="4" spans="1:256">
      <c r="A4" s="196" t="s">
        <v>417</v>
      </c>
    </row>
    <row r="5" spans="1:256">
      <c r="A5" s="196" t="s">
        <v>418</v>
      </c>
    </row>
    <row r="6" spans="1:256">
      <c r="A6" s="196" t="s">
        <v>447</v>
      </c>
    </row>
    <row r="7" spans="1:256">
      <c r="A7" s="196" t="s">
        <v>37</v>
      </c>
    </row>
    <row r="8" spans="1:256">
      <c r="A8" s="196" t="s">
        <v>40</v>
      </c>
    </row>
    <row r="9" spans="1:256">
      <c r="A9" s="196" t="s">
        <v>419</v>
      </c>
    </row>
    <row r="10" spans="1:256" s="72" customFormat="1">
      <c r="A10" s="196" t="s">
        <v>21</v>
      </c>
    </row>
    <row r="11" spans="1:256" s="72" customFormat="1">
      <c r="A11" s="196" t="s">
        <v>428</v>
      </c>
      <c r="B11" s="196" t="s">
        <v>428</v>
      </c>
      <c r="C11" s="196" t="s">
        <v>428</v>
      </c>
      <c r="D11" s="196" t="s">
        <v>428</v>
      </c>
      <c r="E11" s="196" t="s">
        <v>428</v>
      </c>
      <c r="F11" s="196" t="s">
        <v>428</v>
      </c>
      <c r="G11" s="196" t="s">
        <v>428</v>
      </c>
      <c r="H11" s="196" t="s">
        <v>428</v>
      </c>
      <c r="I11" s="196" t="s">
        <v>428</v>
      </c>
      <c r="J11" s="196" t="s">
        <v>428</v>
      </c>
      <c r="K11" s="196" t="s">
        <v>428</v>
      </c>
      <c r="L11" s="196" t="s">
        <v>428</v>
      </c>
      <c r="M11" s="196" t="s">
        <v>428</v>
      </c>
      <c r="N11" s="196" t="s">
        <v>428</v>
      </c>
      <c r="O11" s="196" t="s">
        <v>428</v>
      </c>
      <c r="P11" s="196" t="s">
        <v>428</v>
      </c>
      <c r="Q11" s="196" t="s">
        <v>428</v>
      </c>
      <c r="R11" s="196" t="s">
        <v>428</v>
      </c>
      <c r="S11" s="196" t="s">
        <v>428</v>
      </c>
      <c r="T11" s="196" t="s">
        <v>428</v>
      </c>
      <c r="U11" s="196" t="s">
        <v>428</v>
      </c>
      <c r="V11" s="196" t="s">
        <v>428</v>
      </c>
      <c r="W11" s="196" t="s">
        <v>428</v>
      </c>
      <c r="X11" s="196" t="s">
        <v>428</v>
      </c>
      <c r="Y11" s="196" t="s">
        <v>428</v>
      </c>
      <c r="Z11" s="196" t="s">
        <v>428</v>
      </c>
      <c r="AA11" s="196" t="s">
        <v>428</v>
      </c>
      <c r="AB11" s="196" t="s">
        <v>428</v>
      </c>
      <c r="AC11" s="196" t="s">
        <v>428</v>
      </c>
      <c r="AD11" s="196" t="s">
        <v>428</v>
      </c>
      <c r="AE11" s="196" t="s">
        <v>428</v>
      </c>
      <c r="AF11" s="196" t="s">
        <v>428</v>
      </c>
      <c r="AG11" s="196" t="s">
        <v>428</v>
      </c>
      <c r="AH11" s="196" t="s">
        <v>428</v>
      </c>
      <c r="AI11" s="196" t="s">
        <v>428</v>
      </c>
      <c r="AJ11" s="196" t="s">
        <v>428</v>
      </c>
      <c r="AK11" s="196" t="s">
        <v>428</v>
      </c>
      <c r="AL11" s="196" t="s">
        <v>428</v>
      </c>
      <c r="AM11" s="196" t="s">
        <v>428</v>
      </c>
      <c r="AN11" s="196" t="s">
        <v>428</v>
      </c>
      <c r="AO11" s="196" t="s">
        <v>428</v>
      </c>
      <c r="AP11" s="196" t="s">
        <v>428</v>
      </c>
      <c r="AQ11" s="196" t="s">
        <v>428</v>
      </c>
      <c r="AR11" s="196" t="s">
        <v>428</v>
      </c>
      <c r="AS11" s="196" t="s">
        <v>428</v>
      </c>
      <c r="AT11" s="196" t="s">
        <v>428</v>
      </c>
      <c r="AU11" s="196" t="s">
        <v>428</v>
      </c>
      <c r="AV11" s="196" t="s">
        <v>428</v>
      </c>
      <c r="AW11" s="196" t="s">
        <v>428</v>
      </c>
      <c r="AX11" s="196" t="s">
        <v>428</v>
      </c>
      <c r="AY11" s="196" t="s">
        <v>428</v>
      </c>
      <c r="AZ11" s="196" t="s">
        <v>428</v>
      </c>
      <c r="BA11" s="196" t="s">
        <v>428</v>
      </c>
      <c r="BB11" s="196" t="s">
        <v>428</v>
      </c>
      <c r="BC11" s="196" t="s">
        <v>428</v>
      </c>
      <c r="BD11" s="196" t="s">
        <v>428</v>
      </c>
      <c r="BE11" s="196" t="s">
        <v>428</v>
      </c>
      <c r="BF11" s="196" t="s">
        <v>428</v>
      </c>
      <c r="BG11" s="196" t="s">
        <v>428</v>
      </c>
      <c r="BH11" s="196" t="s">
        <v>428</v>
      </c>
      <c r="BI11" s="196" t="s">
        <v>428</v>
      </c>
      <c r="BJ11" s="196" t="s">
        <v>428</v>
      </c>
      <c r="BK11" s="196" t="s">
        <v>428</v>
      </c>
      <c r="BL11" s="196" t="s">
        <v>428</v>
      </c>
      <c r="BM11" s="196" t="s">
        <v>428</v>
      </c>
      <c r="BN11" s="196" t="s">
        <v>428</v>
      </c>
      <c r="BO11" s="196" t="s">
        <v>428</v>
      </c>
      <c r="BP11" s="196" t="s">
        <v>428</v>
      </c>
      <c r="BQ11" s="196" t="s">
        <v>428</v>
      </c>
      <c r="BR11" s="196" t="s">
        <v>428</v>
      </c>
      <c r="BS11" s="196" t="s">
        <v>428</v>
      </c>
      <c r="BT11" s="196" t="s">
        <v>428</v>
      </c>
      <c r="BU11" s="196" t="s">
        <v>428</v>
      </c>
      <c r="BV11" s="196" t="s">
        <v>428</v>
      </c>
      <c r="BW11" s="196" t="s">
        <v>428</v>
      </c>
      <c r="BX11" s="196" t="s">
        <v>428</v>
      </c>
      <c r="BY11" s="196" t="s">
        <v>428</v>
      </c>
      <c r="BZ11" s="196" t="s">
        <v>428</v>
      </c>
      <c r="CA11" s="196" t="s">
        <v>428</v>
      </c>
      <c r="CB11" s="196" t="s">
        <v>428</v>
      </c>
      <c r="CC11" s="196" t="s">
        <v>428</v>
      </c>
      <c r="CD11" s="196" t="s">
        <v>428</v>
      </c>
      <c r="CE11" s="196" t="s">
        <v>428</v>
      </c>
      <c r="CF11" s="196" t="s">
        <v>428</v>
      </c>
      <c r="CG11" s="196" t="s">
        <v>428</v>
      </c>
      <c r="CH11" s="196" t="s">
        <v>428</v>
      </c>
      <c r="CI11" s="196" t="s">
        <v>428</v>
      </c>
      <c r="CJ11" s="196" t="s">
        <v>428</v>
      </c>
      <c r="CK11" s="196" t="s">
        <v>428</v>
      </c>
      <c r="CL11" s="196" t="s">
        <v>428</v>
      </c>
      <c r="CM11" s="196" t="s">
        <v>428</v>
      </c>
      <c r="CN11" s="196" t="s">
        <v>428</v>
      </c>
      <c r="CO11" s="196" t="s">
        <v>428</v>
      </c>
      <c r="CP11" s="196" t="s">
        <v>428</v>
      </c>
      <c r="CQ11" s="196" t="s">
        <v>428</v>
      </c>
      <c r="CR11" s="196" t="s">
        <v>428</v>
      </c>
      <c r="CS11" s="196" t="s">
        <v>428</v>
      </c>
      <c r="CT11" s="196" t="s">
        <v>428</v>
      </c>
      <c r="CU11" s="196" t="s">
        <v>428</v>
      </c>
      <c r="CV11" s="196" t="s">
        <v>428</v>
      </c>
      <c r="CW11" s="196" t="s">
        <v>428</v>
      </c>
      <c r="CX11" s="196" t="s">
        <v>428</v>
      </c>
      <c r="CY11" s="196" t="s">
        <v>428</v>
      </c>
      <c r="CZ11" s="196" t="s">
        <v>428</v>
      </c>
      <c r="DA11" s="196" t="s">
        <v>428</v>
      </c>
      <c r="DB11" s="196" t="s">
        <v>428</v>
      </c>
      <c r="DC11" s="196" t="s">
        <v>428</v>
      </c>
      <c r="DD11" s="196" t="s">
        <v>428</v>
      </c>
      <c r="DE11" s="196" t="s">
        <v>428</v>
      </c>
      <c r="DF11" s="196" t="s">
        <v>428</v>
      </c>
      <c r="DG11" s="196" t="s">
        <v>428</v>
      </c>
      <c r="DH11" s="196" t="s">
        <v>428</v>
      </c>
      <c r="DI11" s="196" t="s">
        <v>428</v>
      </c>
      <c r="DJ11" s="196" t="s">
        <v>428</v>
      </c>
      <c r="DK11" s="196" t="s">
        <v>428</v>
      </c>
      <c r="DL11" s="196" t="s">
        <v>428</v>
      </c>
      <c r="DM11" s="196" t="s">
        <v>428</v>
      </c>
      <c r="DN11" s="196" t="s">
        <v>428</v>
      </c>
      <c r="DO11" s="196" t="s">
        <v>428</v>
      </c>
      <c r="DP11" s="196" t="s">
        <v>428</v>
      </c>
      <c r="DQ11" s="196" t="s">
        <v>428</v>
      </c>
      <c r="DR11" s="196" t="s">
        <v>428</v>
      </c>
      <c r="DS11" s="196" t="s">
        <v>428</v>
      </c>
      <c r="DT11" s="196" t="s">
        <v>428</v>
      </c>
      <c r="DU11" s="196" t="s">
        <v>428</v>
      </c>
      <c r="DV11" s="196" t="s">
        <v>428</v>
      </c>
      <c r="DW11" s="196" t="s">
        <v>428</v>
      </c>
      <c r="DX11" s="196" t="s">
        <v>428</v>
      </c>
      <c r="DY11" s="196" t="s">
        <v>428</v>
      </c>
      <c r="DZ11" s="196" t="s">
        <v>428</v>
      </c>
      <c r="EA11" s="196" t="s">
        <v>428</v>
      </c>
      <c r="EB11" s="196" t="s">
        <v>428</v>
      </c>
      <c r="EC11" s="196" t="s">
        <v>428</v>
      </c>
      <c r="ED11" s="196" t="s">
        <v>428</v>
      </c>
      <c r="EE11" s="196" t="s">
        <v>428</v>
      </c>
      <c r="EF11" s="196" t="s">
        <v>428</v>
      </c>
      <c r="EG11" s="196" t="s">
        <v>428</v>
      </c>
      <c r="EH11" s="196" t="s">
        <v>428</v>
      </c>
      <c r="EI11" s="196" t="s">
        <v>428</v>
      </c>
      <c r="EJ11" s="196" t="s">
        <v>428</v>
      </c>
      <c r="EK11" s="196" t="s">
        <v>428</v>
      </c>
      <c r="EL11" s="196" t="s">
        <v>428</v>
      </c>
      <c r="EM11" s="196" t="s">
        <v>428</v>
      </c>
      <c r="EN11" s="196" t="s">
        <v>428</v>
      </c>
      <c r="EO11" s="196" t="s">
        <v>428</v>
      </c>
      <c r="EP11" s="196" t="s">
        <v>428</v>
      </c>
      <c r="EQ11" s="196" t="s">
        <v>428</v>
      </c>
      <c r="ER11" s="196" t="s">
        <v>428</v>
      </c>
      <c r="ES11" s="196" t="s">
        <v>428</v>
      </c>
      <c r="ET11" s="196" t="s">
        <v>428</v>
      </c>
      <c r="EU11" s="196" t="s">
        <v>428</v>
      </c>
      <c r="EV11" s="196" t="s">
        <v>428</v>
      </c>
      <c r="EW11" s="196" t="s">
        <v>428</v>
      </c>
      <c r="EX11" s="196" t="s">
        <v>428</v>
      </c>
      <c r="EY11" s="196" t="s">
        <v>428</v>
      </c>
      <c r="EZ11" s="196" t="s">
        <v>428</v>
      </c>
      <c r="FA11" s="196" t="s">
        <v>428</v>
      </c>
      <c r="FB11" s="196" t="s">
        <v>428</v>
      </c>
      <c r="FC11" s="196" t="s">
        <v>428</v>
      </c>
      <c r="FD11" s="196" t="s">
        <v>428</v>
      </c>
      <c r="FE11" s="196" t="s">
        <v>428</v>
      </c>
      <c r="FF11" s="196" t="s">
        <v>428</v>
      </c>
      <c r="FG11" s="196" t="s">
        <v>428</v>
      </c>
      <c r="FH11" s="196" t="s">
        <v>428</v>
      </c>
      <c r="FI11" s="196" t="s">
        <v>428</v>
      </c>
      <c r="FJ11" s="196" t="s">
        <v>428</v>
      </c>
      <c r="FK11" s="196" t="s">
        <v>428</v>
      </c>
      <c r="FL11" s="196" t="s">
        <v>428</v>
      </c>
      <c r="FM11" s="196" t="s">
        <v>428</v>
      </c>
      <c r="FN11" s="196" t="s">
        <v>428</v>
      </c>
      <c r="FO11" s="196" t="s">
        <v>428</v>
      </c>
      <c r="FP11" s="196" t="s">
        <v>428</v>
      </c>
      <c r="FQ11" s="196" t="s">
        <v>428</v>
      </c>
      <c r="FR11" s="196" t="s">
        <v>428</v>
      </c>
      <c r="FS11" s="196" t="s">
        <v>428</v>
      </c>
      <c r="FT11" s="196" t="s">
        <v>428</v>
      </c>
      <c r="FU11" s="196" t="s">
        <v>428</v>
      </c>
      <c r="FV11" s="196" t="s">
        <v>428</v>
      </c>
      <c r="FW11" s="196" t="s">
        <v>428</v>
      </c>
      <c r="FX11" s="196" t="s">
        <v>428</v>
      </c>
      <c r="FY11" s="196" t="s">
        <v>428</v>
      </c>
      <c r="FZ11" s="196" t="s">
        <v>428</v>
      </c>
      <c r="GA11" s="196" t="s">
        <v>428</v>
      </c>
      <c r="GB11" s="196" t="s">
        <v>428</v>
      </c>
      <c r="GC11" s="196" t="s">
        <v>428</v>
      </c>
      <c r="GD11" s="196" t="s">
        <v>428</v>
      </c>
      <c r="GE11" s="196" t="s">
        <v>428</v>
      </c>
      <c r="GF11" s="196" t="s">
        <v>428</v>
      </c>
      <c r="GG11" s="196" t="s">
        <v>428</v>
      </c>
      <c r="GH11" s="196" t="s">
        <v>428</v>
      </c>
      <c r="GI11" s="196" t="s">
        <v>428</v>
      </c>
      <c r="GJ11" s="196" t="s">
        <v>428</v>
      </c>
      <c r="GK11" s="196" t="s">
        <v>428</v>
      </c>
      <c r="GL11" s="196" t="s">
        <v>428</v>
      </c>
      <c r="GM11" s="196" t="s">
        <v>428</v>
      </c>
      <c r="GN11" s="196" t="s">
        <v>428</v>
      </c>
      <c r="GO11" s="196" t="s">
        <v>428</v>
      </c>
      <c r="GP11" s="196" t="s">
        <v>428</v>
      </c>
      <c r="GQ11" s="196" t="s">
        <v>428</v>
      </c>
      <c r="GR11" s="196" t="s">
        <v>428</v>
      </c>
      <c r="GS11" s="196" t="s">
        <v>428</v>
      </c>
      <c r="GT11" s="196" t="s">
        <v>428</v>
      </c>
      <c r="GU11" s="196" t="s">
        <v>428</v>
      </c>
      <c r="GV11" s="196" t="s">
        <v>428</v>
      </c>
      <c r="GW11" s="196" t="s">
        <v>428</v>
      </c>
      <c r="GX11" s="196" t="s">
        <v>428</v>
      </c>
      <c r="GY11" s="196" t="s">
        <v>428</v>
      </c>
      <c r="GZ11" s="196" t="s">
        <v>428</v>
      </c>
      <c r="HA11" s="196" t="s">
        <v>428</v>
      </c>
      <c r="HB11" s="196" t="s">
        <v>428</v>
      </c>
      <c r="HC11" s="196" t="s">
        <v>428</v>
      </c>
      <c r="HD11" s="196" t="s">
        <v>428</v>
      </c>
      <c r="HE11" s="196" t="s">
        <v>428</v>
      </c>
      <c r="HF11" s="196" t="s">
        <v>428</v>
      </c>
      <c r="HG11" s="196" t="s">
        <v>428</v>
      </c>
      <c r="HH11" s="196" t="s">
        <v>428</v>
      </c>
      <c r="HI11" s="196" t="s">
        <v>428</v>
      </c>
      <c r="HJ11" s="196" t="s">
        <v>428</v>
      </c>
      <c r="HK11" s="196" t="s">
        <v>428</v>
      </c>
      <c r="HL11" s="196" t="s">
        <v>428</v>
      </c>
      <c r="HM11" s="196" t="s">
        <v>428</v>
      </c>
      <c r="HN11" s="196" t="s">
        <v>428</v>
      </c>
      <c r="HO11" s="196" t="s">
        <v>428</v>
      </c>
      <c r="HP11" s="196" t="s">
        <v>428</v>
      </c>
      <c r="HQ11" s="196" t="s">
        <v>428</v>
      </c>
      <c r="HR11" s="196" t="s">
        <v>428</v>
      </c>
      <c r="HS11" s="196" t="s">
        <v>428</v>
      </c>
      <c r="HT11" s="196" t="s">
        <v>428</v>
      </c>
      <c r="HU11" s="196" t="s">
        <v>428</v>
      </c>
      <c r="HV11" s="196" t="s">
        <v>428</v>
      </c>
      <c r="HW11" s="196" t="s">
        <v>428</v>
      </c>
      <c r="HX11" s="196" t="s">
        <v>428</v>
      </c>
      <c r="HY11" s="196" t="s">
        <v>428</v>
      </c>
      <c r="HZ11" s="196" t="s">
        <v>428</v>
      </c>
      <c r="IA11" s="196" t="s">
        <v>428</v>
      </c>
      <c r="IB11" s="196" t="s">
        <v>428</v>
      </c>
      <c r="IC11" s="196" t="s">
        <v>428</v>
      </c>
      <c r="ID11" s="196" t="s">
        <v>428</v>
      </c>
      <c r="IE11" s="196" t="s">
        <v>428</v>
      </c>
      <c r="IF11" s="196" t="s">
        <v>428</v>
      </c>
      <c r="IG11" s="196" t="s">
        <v>428</v>
      </c>
      <c r="IH11" s="196" t="s">
        <v>428</v>
      </c>
      <c r="II11" s="196" t="s">
        <v>428</v>
      </c>
      <c r="IJ11" s="196" t="s">
        <v>428</v>
      </c>
      <c r="IK11" s="196" t="s">
        <v>428</v>
      </c>
      <c r="IL11" s="196" t="s">
        <v>428</v>
      </c>
      <c r="IM11" s="196" t="s">
        <v>428</v>
      </c>
      <c r="IN11" s="196" t="s">
        <v>428</v>
      </c>
      <c r="IO11" s="196" t="s">
        <v>428</v>
      </c>
      <c r="IP11" s="196" t="s">
        <v>428</v>
      </c>
      <c r="IQ11" s="196" t="s">
        <v>428</v>
      </c>
      <c r="IR11" s="196" t="s">
        <v>428</v>
      </c>
      <c r="IS11" s="196" t="s">
        <v>428</v>
      </c>
      <c r="IT11" s="196" t="s">
        <v>428</v>
      </c>
      <c r="IU11" s="196" t="s">
        <v>428</v>
      </c>
      <c r="IV11" s="196" t="s">
        <v>428</v>
      </c>
    </row>
    <row r="12" spans="1:256" s="72" customFormat="1">
      <c r="A12" s="196" t="s">
        <v>420</v>
      </c>
    </row>
    <row r="13" spans="1:256" s="72" customFormat="1">
      <c r="A13" s="196" t="s">
        <v>425</v>
      </c>
    </row>
    <row r="14" spans="1:256" s="72" customFormat="1">
      <c r="A14" s="196" t="s">
        <v>421</v>
      </c>
    </row>
    <row r="15" spans="1:256" s="72" customFormat="1">
      <c r="A15" s="196" t="s">
        <v>31</v>
      </c>
    </row>
    <row r="16" spans="1:256" s="72" customFormat="1">
      <c r="A16" s="196" t="s">
        <v>32</v>
      </c>
    </row>
    <row r="17" spans="1:1" s="72" customFormat="1">
      <c r="A17" s="196" t="s">
        <v>33</v>
      </c>
    </row>
    <row r="18" spans="1:1" s="72" customFormat="1">
      <c r="A18" s="196" t="s">
        <v>453</v>
      </c>
    </row>
    <row r="19" spans="1:1" s="72" customFormat="1">
      <c r="A19" s="196" t="s">
        <v>34</v>
      </c>
    </row>
    <row r="20" spans="1:1">
      <c r="A20" s="196" t="s">
        <v>426</v>
      </c>
    </row>
    <row r="21" spans="1:1">
      <c r="A21" s="196" t="s">
        <v>35</v>
      </c>
    </row>
    <row r="22" spans="1:1">
      <c r="A22" s="196" t="s">
        <v>36</v>
      </c>
    </row>
    <row r="23" spans="1:1">
      <c r="A23" s="196" t="s">
        <v>422</v>
      </c>
    </row>
    <row r="24" spans="1:1">
      <c r="A24" s="196" t="s">
        <v>454</v>
      </c>
    </row>
    <row r="25" spans="1:1">
      <c r="A25" s="196" t="s">
        <v>393</v>
      </c>
    </row>
    <row r="26" spans="1:1">
      <c r="A26" s="197" t="s">
        <v>423</v>
      </c>
    </row>
    <row r="27" spans="1:1">
      <c r="A27" s="196" t="s">
        <v>424</v>
      </c>
    </row>
  </sheetData>
  <phoneticPr fontId="15" type="noConversion"/>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2011-08-01T23:28:38Z</cp:lastPrinted>
  <dcterms:created xsi:type="dcterms:W3CDTF">2010-06-08T21:46:09Z</dcterms:created>
  <dcterms:modified xsi:type="dcterms:W3CDTF">2012-08-02T20:15:07Z</dcterms:modified>
</cp:coreProperties>
</file>